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3395" windowHeight="7380" activeTab="2"/>
  </bookViews>
  <sheets>
    <sheet name="financování e)" sheetId="2" r:id="rId1"/>
    <sheet name="Financování f)" sheetId="3" r:id="rId2"/>
    <sheet name="financování h)" sheetId="5" r:id="rId3"/>
    <sheet name="Indikátory podle SC" sheetId="6" r:id="rId4"/>
  </sheets>
  <externalReferences>
    <externalReference r:id="rId5"/>
  </externalReferences>
  <definedNames>
    <definedName name="_xlnm.Print_Area" localSheetId="3">'Indikátory podle SC'!$A$1:$V$65</definedName>
  </definedNames>
  <calcPr calcId="145621"/>
</workbook>
</file>

<file path=xl/calcChain.xml><?xml version="1.0" encoding="utf-8"?>
<calcChain xmlns="http://schemas.openxmlformats.org/spreadsheetml/2006/main">
  <c r="J64" i="6" l="1"/>
  <c r="I64" i="6"/>
  <c r="J63" i="6"/>
  <c r="E4" i="5" l="1"/>
  <c r="E5" i="5"/>
  <c r="E6" i="5"/>
  <c r="E7" i="5"/>
  <c r="E8" i="5"/>
  <c r="H140" i="2" l="1"/>
  <c r="E121" i="3" l="1"/>
  <c r="H122" i="2" l="1"/>
  <c r="J121" i="2"/>
  <c r="I121" i="2"/>
  <c r="H121" i="2"/>
  <c r="J120" i="2"/>
  <c r="I120" i="2"/>
  <c r="H119" i="2"/>
  <c r="L119" i="2" s="1"/>
  <c r="L118" i="2"/>
  <c r="J118" i="2"/>
  <c r="I118" i="2"/>
  <c r="H118" i="2"/>
  <c r="H143" i="2"/>
  <c r="H142" i="2"/>
  <c r="L142" i="2" s="1"/>
  <c r="L140" i="2"/>
  <c r="L139" i="2"/>
  <c r="H101" i="2"/>
  <c r="H100" i="2"/>
  <c r="L100" i="2" s="1"/>
  <c r="H58" i="2"/>
  <c r="I58" i="2"/>
  <c r="J58" i="2"/>
  <c r="J59" i="2"/>
  <c r="I59" i="2"/>
  <c r="J56" i="2"/>
  <c r="I56" i="2"/>
  <c r="J38" i="2"/>
  <c r="I38" i="2"/>
  <c r="J36" i="2"/>
  <c r="J35" i="2"/>
  <c r="I35" i="2"/>
  <c r="L121" i="2" l="1"/>
  <c r="H120" i="2"/>
  <c r="L58" i="2"/>
  <c r="G108" i="3"/>
  <c r="F108" i="3"/>
  <c r="E108" i="3"/>
  <c r="E79" i="3"/>
  <c r="G79" i="3"/>
  <c r="F79" i="3"/>
  <c r="J60" i="2"/>
  <c r="I60" i="2"/>
  <c r="H60" i="2"/>
  <c r="L19" i="2" l="1"/>
  <c r="D10" i="5" l="1"/>
  <c r="C10" i="5"/>
  <c r="J57" i="2" l="1"/>
  <c r="I57" i="2"/>
  <c r="I36" i="2"/>
  <c r="H37" i="2"/>
  <c r="J37" i="2"/>
  <c r="K16" i="2"/>
  <c r="J17" i="2"/>
  <c r="K17" i="2"/>
  <c r="H36" i="2" l="1"/>
  <c r="L79" i="2"/>
  <c r="L37" i="2"/>
  <c r="L14" i="2"/>
  <c r="L17" i="2"/>
  <c r="E206" i="3" l="1"/>
  <c r="E179" i="3"/>
  <c r="E150" i="3"/>
  <c r="E34" i="3"/>
  <c r="L15" i="2" l="1"/>
  <c r="H89" i="2"/>
  <c r="K153" i="2" l="1"/>
  <c r="K152" i="2"/>
  <c r="K132" i="2"/>
  <c r="K131" i="2"/>
  <c r="K111" i="2"/>
  <c r="K110" i="2"/>
  <c r="K90" i="2"/>
  <c r="K29" i="2"/>
  <c r="H28" i="2"/>
  <c r="L60" i="2" l="1"/>
  <c r="K89" i="2"/>
  <c r="L76" i="2"/>
  <c r="L164" i="2"/>
  <c r="L162" i="2"/>
  <c r="K27" i="2"/>
  <c r="L160" i="2"/>
  <c r="K162" i="2"/>
  <c r="K161" i="2"/>
  <c r="L161" i="2"/>
  <c r="E10" i="5"/>
  <c r="C7" i="5"/>
  <c r="D5" i="5"/>
  <c r="C5" i="5"/>
  <c r="C11" i="5" l="1"/>
  <c r="D11" i="5"/>
  <c r="I108" i="3"/>
  <c r="I79" i="3"/>
  <c r="E11" i="5" l="1"/>
</calcChain>
</file>

<file path=xl/sharedStrings.xml><?xml version="1.0" encoding="utf-8"?>
<sst xmlns="http://schemas.openxmlformats.org/spreadsheetml/2006/main" count="1192" uniqueCount="227">
  <si>
    <t>Specifický cíl SCLLD</t>
  </si>
  <si>
    <t>Opatření SCLLD</t>
  </si>
  <si>
    <t>Podopatření SCLLD</t>
  </si>
  <si>
    <t>Program</t>
  </si>
  <si>
    <t>Investiční priorita OP/Prioritní oblast</t>
  </si>
  <si>
    <t>Specifický cíl OP/ Operace PRV</t>
  </si>
  <si>
    <t>Identifikace programu</t>
  </si>
  <si>
    <t>Celkové způsobilé výdaje (CZV)</t>
  </si>
  <si>
    <t>Příspěvek Unie           (a)</t>
  </si>
  <si>
    <t>Národní veřejné zdroje (SR, SF)      (b)</t>
  </si>
  <si>
    <t>Národní veřejné zdroje (kraj, obec, jiné)      (c)</t>
  </si>
  <si>
    <t>Z toho Podpora</t>
  </si>
  <si>
    <t>Z toho vlastní zdroje příjemce</t>
  </si>
  <si>
    <t>Plán financování  (způsobilé výdaje v tis. Kč)</t>
  </si>
  <si>
    <t>Nezpůsobilé výdaje              (v tis. Kč)</t>
  </si>
  <si>
    <t>Financování podle jednotlivých specifických cílů a opatření SCLLD v jednotlivých letech - celkem za období realizace</t>
  </si>
  <si>
    <t>IROP</t>
  </si>
  <si>
    <t>9d</t>
  </si>
  <si>
    <t>OPZ</t>
  </si>
  <si>
    <t>SC 1.2</t>
  </si>
  <si>
    <t>SC 2.2</t>
  </si>
  <si>
    <t>SC 2.4</t>
  </si>
  <si>
    <t>PRV</t>
  </si>
  <si>
    <t>19.2.1</t>
  </si>
  <si>
    <t>19.3.1</t>
  </si>
  <si>
    <t>Programový rámec</t>
  </si>
  <si>
    <t>Specifický cíl OP          /   Operace PRV</t>
  </si>
  <si>
    <t>Investiční priorita OP   /          Prioritní oblast</t>
  </si>
  <si>
    <t>Prioritní osa OP                   /                    Priorita Unie</t>
  </si>
  <si>
    <t>Národní veřejné zdroje (SR, SF)     (b)</t>
  </si>
  <si>
    <t>Národní veřejné zdroje (kraj, obec, jiné)     ©</t>
  </si>
  <si>
    <t>Národní soukromé zdroje          (d)</t>
  </si>
  <si>
    <t>Z toho                                         Vlastní zdroje příjemce</t>
  </si>
  <si>
    <t>Z toho                               Podpora</t>
  </si>
  <si>
    <t>Plán financování (způsobilé výdaje v tis. Kč)</t>
  </si>
  <si>
    <t>Nezpůsobilé výdaje (v tis. Kč)</t>
  </si>
  <si>
    <t>Příspěvek Unie                                                (a)</t>
  </si>
  <si>
    <t>PR IROP</t>
  </si>
  <si>
    <t>PR ZAM</t>
  </si>
  <si>
    <t>PR PRV</t>
  </si>
  <si>
    <t>Celkem</t>
  </si>
  <si>
    <t>IP 9d</t>
  </si>
  <si>
    <t>Financování SCLLD v jednotlivých letech podle specifických cílů operačních programů/opatření EZFRV (PRV) - rok 2017</t>
  </si>
  <si>
    <t>IP 2.3</t>
  </si>
  <si>
    <t>SC 2.3.1</t>
  </si>
  <si>
    <t>Financování SCLLD v jednotlivých letech podle specifických cílů operačních programů/opatření EZFRV (PRV) - rok 2018</t>
  </si>
  <si>
    <t>Financování SCLLD v jednotlivých letech podle specifických cílů operačních programů/opatření EZFRV (PRV) - rok 2019</t>
  </si>
  <si>
    <t>Financování SCLLD v jednotlivých letech podle specifických cílů operačních programů/opatření EZFRV (PRV) - rok 2020</t>
  </si>
  <si>
    <t>Financování SCLLD v jednotlivých letech podle specifických cílů operačních programů/opatření EZFRV (PRV) - rok 2021</t>
  </si>
  <si>
    <t>Financování SCLLD v jednotlivých letech podle specifických cílů operačních programů/opatření EZFRV (PRV) - rok 2022</t>
  </si>
  <si>
    <t>Financování SCLLD v jednotlivých letech podle specifických cílů operačních programů/opatření EZFRV (PRV) - rok 2023</t>
  </si>
  <si>
    <t>Fond</t>
  </si>
  <si>
    <t>Národní spolufinancování (tis. Kč)</t>
  </si>
  <si>
    <t>Financování podle programů a ESI fondů (Podpora v tis. Kč)</t>
  </si>
  <si>
    <t>EFRR</t>
  </si>
  <si>
    <t>Celkem EFRR</t>
  </si>
  <si>
    <t>ESF</t>
  </si>
  <si>
    <t>OP Z</t>
  </si>
  <si>
    <t>Celkem ESF</t>
  </si>
  <si>
    <t>EZFRV</t>
  </si>
  <si>
    <t>Celkem EZFRV</t>
  </si>
  <si>
    <t xml:space="preserve">Celkem </t>
  </si>
  <si>
    <t>Příspěvek Unie                    (tis. Kč)</t>
  </si>
  <si>
    <t>Podpora                   (tis. Kč)</t>
  </si>
  <si>
    <t>Indikátory podle jednotlivých specifických cílů a opatření (příp. podopatření ) SCLLD</t>
  </si>
  <si>
    <t>Prioritní osa OP/ Priorita Unie</t>
  </si>
  <si>
    <t>Investiční priorita  OP/ Prioritní oblast</t>
  </si>
  <si>
    <t>Specifický cíl OP/Operace PRV</t>
  </si>
  <si>
    <t>Kód NČ2014+</t>
  </si>
  <si>
    <t xml:space="preserve">Název indikátoru </t>
  </si>
  <si>
    <t>Měrná jednotka</t>
  </si>
  <si>
    <t>Typ indikátoru (výstup/výsledek)</t>
  </si>
  <si>
    <t>Identifikace indikátorů</t>
  </si>
  <si>
    <t>Výchozí hodnota</t>
  </si>
  <si>
    <t>Datum výchozí hodnoty</t>
  </si>
  <si>
    <t>Cílová hodnota</t>
  </si>
  <si>
    <t>Datum cílové hodnoty</t>
  </si>
  <si>
    <t>Milník 31.12.2018 (je-li ŘO vyžadován)</t>
  </si>
  <si>
    <t>Odůvodnění jakým způsobem byly hodnoty stanoveny</t>
  </si>
  <si>
    <t>Hodnoty indikátorů</t>
  </si>
  <si>
    <t>2.3.1</t>
  </si>
  <si>
    <t>Financování podle jednotlivých specifických cílů a opatření SCLLD v jednotlivých letech - rok 2017</t>
  </si>
  <si>
    <t>Financování podle jednotlivých specifických cílů a opatření SCLLD v jednotlivých letech - rok 2018</t>
  </si>
  <si>
    <t>Financování podle jednotlivých specifických cílů a opatření SCLLD v jednotlivých letech - rok 2019</t>
  </si>
  <si>
    <t>Financování podle jednotlivých specifických cílů a opatření SCLLD v jednotlivých letech - rok 2020</t>
  </si>
  <si>
    <t>Financování podle jednotlivých specifických cílů a opatření SCLLD v jednotlivých letech - rok 2021</t>
  </si>
  <si>
    <t>Financování podle jednotlivých specifických cílů a opatření SCLLD v jednotlivých letech - rok 2022</t>
  </si>
  <si>
    <t>Financování podle jednotlivých specifických cílů a opatření SCLLD v jednotlivých letech - rok 2023</t>
  </si>
  <si>
    <t>Počet podpořených zemědělských podniků/příjemců</t>
  </si>
  <si>
    <t>Počet realizací vedoucích ke zvýšení bezpečnosti v dopravě</t>
  </si>
  <si>
    <t>výstup</t>
  </si>
  <si>
    <t>FET</t>
  </si>
  <si>
    <t>Počet podpořených vzdělávacích zařízení</t>
  </si>
  <si>
    <t>Celkový počet účastníků</t>
  </si>
  <si>
    <t>osoby</t>
  </si>
  <si>
    <t>Počet podpořených komunitních center</t>
  </si>
  <si>
    <t>podniky</t>
  </si>
  <si>
    <t>akce/operace</t>
  </si>
  <si>
    <t>Počet podpořených operací/akcí</t>
  </si>
  <si>
    <t>realizace</t>
  </si>
  <si>
    <t>zařízení</t>
  </si>
  <si>
    <t>organizace</t>
  </si>
  <si>
    <t>Počet podopřených již existujících sociálních podniků</t>
  </si>
  <si>
    <t>Potřeby území</t>
  </si>
  <si>
    <t>Financování SCLLD v jednotlivých letech podle specifických cílů operačních programů/opatření EZFRV (PRV) - celkem za období</t>
  </si>
  <si>
    <t>2.3</t>
  </si>
  <si>
    <t>SC 4.1</t>
  </si>
  <si>
    <t>Opatření 2: Sociální začleňování a sociální služby</t>
  </si>
  <si>
    <t>Opatření 3: Sociální podnikání</t>
  </si>
  <si>
    <t>Opatření 1: Bezpečná doprava</t>
  </si>
  <si>
    <t>Opatření 4: Infrastruktura pro vzdělávání a celoživotní učení</t>
  </si>
  <si>
    <t>Fiche 1: Investice do zem.podniků</t>
  </si>
  <si>
    <t>Fiche 4: Investice do lesnických technologií</t>
  </si>
  <si>
    <t>Fiche 5: Posílení rekreační funkce lesa</t>
  </si>
  <si>
    <t>Fiche 2: Zpracování a uvádění na trh zemědělských produktů</t>
  </si>
  <si>
    <t>Fiche 6: Projekty spolupráce</t>
  </si>
  <si>
    <t>Opatření 1: Řešení lokální nezaměstnanosti</t>
  </si>
  <si>
    <t>Fiche 1: Investice do zemědělských podniků</t>
  </si>
  <si>
    <t>Fiche 5:  Posílení rekreační funkce lesa</t>
  </si>
  <si>
    <t>Opatření 3:  Sociální podnikání</t>
  </si>
  <si>
    <t>Zvýšení zaměstnanosti v podporovaných podnicích se zaměřením na znevýhodněné skupiny</t>
  </si>
  <si>
    <t>Celková plocha (ha)</t>
  </si>
  <si>
    <t>ha</t>
  </si>
  <si>
    <t>Kapacita podporovaných zařízení péče o děti nebo vzdělávací zařízení</t>
  </si>
  <si>
    <t>Pracovní místa vytvořená v rámci podpořených projektů (LEADER)</t>
  </si>
  <si>
    <t>výsledek</t>
  </si>
  <si>
    <t>Celková délka lesních cest (km)</t>
  </si>
  <si>
    <t>km</t>
  </si>
  <si>
    <t>6B</t>
  </si>
  <si>
    <t>počet parkovacích míst pro jízdní kola</t>
  </si>
  <si>
    <t>parkovací místa</t>
  </si>
  <si>
    <t>podíl veřejné osobní dopravy na celkových výkonech</t>
  </si>
  <si>
    <t>%</t>
  </si>
  <si>
    <t>hodnoty indikátoru přebírá MAS z IROP</t>
  </si>
  <si>
    <t>podíl cyklistiky na přepravních výkonech</t>
  </si>
  <si>
    <t>Stanovení hodnoty výchází z potřeb území a finanční alokace, cena stanovena orientačně na 1mil Kč/realizaci, hodnota vychází z cen stavebních prací v objemu předpokládaných projektů</t>
  </si>
  <si>
    <t>výstup je předpokládán jako doprovodná aktivita k budovaným cyklostezkám a cyklotrasám, předpokládaná hodnota je do 5 tis./1 parovací místo, cena byla stanovena na základě obdobných připravovaných a realizovaných projektů</t>
  </si>
  <si>
    <t>počet podpořených zázemí pro služby a sociální péči</t>
  </si>
  <si>
    <t>zázemí</t>
  </si>
  <si>
    <t>počet poskytovaných druhů sociálních služeb</t>
  </si>
  <si>
    <t>služba</t>
  </si>
  <si>
    <t>kapacita služeb a sociální práce</t>
  </si>
  <si>
    <t>klienti</t>
  </si>
  <si>
    <t>počet podniků pobírajících podporu</t>
  </si>
  <si>
    <t>počet</t>
  </si>
  <si>
    <t>počet podniků pobírajících granty</t>
  </si>
  <si>
    <t>soukromé investice odpovídající veřejné podpoře podniků (granty)</t>
  </si>
  <si>
    <t>Euro</t>
  </si>
  <si>
    <t>zvýšení zaměstnanosti v podporovaných podnicích</t>
  </si>
  <si>
    <t>FTE</t>
  </si>
  <si>
    <t>Míra nezaměstnanosti osob s nejnižším vzděláním</t>
  </si>
  <si>
    <t>podíl osob předčesně opouštějících vzdělávací systém</t>
  </si>
  <si>
    <t>Účastníci, kteří získali kvalifikaci po ukončení své účasti</t>
  </si>
  <si>
    <t>Znevýhodnění účastníci, kteří po ukončení své účasti hledají zaměstnání, jsou v procesu vzdělávání/odborné přípravy, rozšiřují si kvalifikaci nebo jsou zaměstnaní, a to i OSVČ</t>
  </si>
  <si>
    <t>Úičastníci zaměsnaní 6 měsíců po ukončení své účasti , včetně OSVČ</t>
  </si>
  <si>
    <t>Kapacita podpořených služeb</t>
  </si>
  <si>
    <t>Bývalí účastníci projektů v oblasti sociálních služeb, u nichž služba naplnila svůj účel</t>
  </si>
  <si>
    <t>Bývalí účastníci projektů v oblasti sociálních služeb, u nichž intervence formou sociální práce naplnila svůj účel</t>
  </si>
  <si>
    <t>Opatření 4: Prorodinná opatření obcí a dalších aktérů na místní úrovni</t>
  </si>
  <si>
    <t>Opatření 2: Podpora sociálního začlenňování a sociálních služeb</t>
  </si>
  <si>
    <t xml:space="preserve">při stanovení ceny indikátoru bylo vycházeno z výše podpory vyčleněné na toto opatření a z identifikovaných potřeb území </t>
  </si>
  <si>
    <t>Fiche 3: Lesnická infrastruktura</t>
  </si>
  <si>
    <t>Celkové veřejné výdaje</t>
  </si>
  <si>
    <t>Podíl tříletých dětí umístěných v předškolním zařízení</t>
  </si>
  <si>
    <t>na základě podpory zázemí pro služby a sociální práci budou zeregistrovány min. 2 sociální služby</t>
  </si>
  <si>
    <t>Jako vstupní hodnota byla zvolena 0 vzhledem k obtížnosti přesně uvést danou kapacitu. Výstupní hodnota byla vzhledem k očekávanému podpoření zázemí pro služby a sociální práci stanovena jako nárůst o 20 klientů.</t>
  </si>
  <si>
    <t>Na základě identifikovaných potřeb území byla stanovena cílová hodnota 4 vzdělávací zařízení. Orientační průměrný náklad na podporu školského zařízení je 2 210 775,- Kč. V částce je zahrnuto pořízení vybavení včetně nezbytných stavebních prací.</t>
  </si>
  <si>
    <t>podpořením školských zařízeníá dojde k vytvoření míst pro min 200 uživatelů . Hodnota vychází z plánovaného počtu podpořených vzdělávacích zařírení.</t>
  </si>
  <si>
    <t>Národní soukromé zdroje      (d)</t>
  </si>
  <si>
    <t xml:space="preserve">hodnota indikátoru byla nastavena dle indikované alokace stanovené pro MAS na operaci 19.3.1  ŘO </t>
  </si>
  <si>
    <t>EUR</t>
  </si>
  <si>
    <t xml:space="preserve">MI vyjadřuje počet původně nezaměstnaných nebo neaktivních účastníků ve věku nad 54 let, kteří po ukončení účasti v projektu budou zaměstnáni u zaměstavatele, anebo se stanou OSVČ. </t>
  </si>
  <si>
    <t>Využívání podpořených služeb</t>
  </si>
  <si>
    <t>Hodnota MI je stanovena jako celkový počet osob (anonymních klientů), které min. 1x využili podpořenou sociální službu během trvání projektu a to ve dvou Komunitních centrech a v Občanské poradně. Hodnota vychází z celkového počtu osob, které může pracovník podpořit v rámci jeho úvazku (po dobu trvání projektu tj. 3 let).</t>
  </si>
  <si>
    <t>MI sleduje počet účastníků, který jsou poskytovány intervence sociální práce, mají uzavřený individuální plán a jeho kladné vyhodnocení svědčí o kvalitní změně v životě.</t>
  </si>
  <si>
    <t>MI sleduje počet účastníků, který jsou poskytovány intervence sociální práce, mají uzavřený individuální plán a jeho kladné vyhodnocení svědčí o kvalitní změně v životě. Indikátor je nadřazen indikátoru 67315.</t>
  </si>
  <si>
    <t>MI představuje celkový počet zaměstnanců soc. podniku z cílových skupin, kteří získají v rámci projektu jakoukoliv podporu přesahující hranici bagatelní podpory. V rámci projektu budou podpořeni 2 zaměstnanci na úvazek 0,5 z cílových skupin po 2 roky tj. 450 000,-* 2 = 900 000,00 Kč. 234 640,- Kč bude využito na financování podpůrných pozic (lektorné, psychologická podpora aj.) Mi vychází z potřeb již existujícího sociál. podniku v území, který chce MAS podpořit.</t>
  </si>
  <si>
    <t>MI je stanoven na základě potřeb MAS tj. bude podpořen 1 již existující sociální podnik v území MAS.</t>
  </si>
  <si>
    <t>MI sleduje počet znevýhodněných účestníků v rámci projektu zaměstnaných do 6 měsíců po ukončení své účasti na projektu.</t>
  </si>
  <si>
    <t>Znevýhodnění účastníci, kteří po ukončení své účasti hledají zaměstnání, jsou v procesu vzdělávání/odoborné přípravy, rozšiřují si kvalifikaci nebo jsou zaměstnaní, a to i OSVČ</t>
  </si>
  <si>
    <t>Počet zaměstnavatelů, kteří podporují flexibilní formy práce</t>
  </si>
  <si>
    <t>Počet osob pracujících v rámci flexibilních forem práce</t>
  </si>
  <si>
    <t>Znevýhodnění účastníci zaměstnaní 6 měsíců po ukončení své účasti, včetně OSVČ</t>
  </si>
  <si>
    <t>Počet nových nebo rekonstruovaných přestupních terminálů ve veřejné dopravě</t>
  </si>
  <si>
    <t>terminály</t>
  </si>
  <si>
    <t xml:space="preserve">hodnota tohoto idikátoru byla stanovena odlišně od hodnoty stanovené ŘO na cca 1 mil. Kč z důvodu využití jednoduchých modulárních prvků, které budou  dostatečně plnit stanovený účel. Cena byla stanovena na základě na internetu dostupného ceníku betonových prefabrikátů </t>
  </si>
  <si>
    <t>Počet vytvořených parkovacích míst</t>
  </si>
  <si>
    <t>Stanovení hodnoty výchází z potřeb území a finanční alokace, cena stanovena orientačně na 65 000 Kč/na parkovací místo, hodnota vychází z cen stavebních prací v objemu předpokládaných projektů</t>
  </si>
  <si>
    <t>Hodnota vychází z finanční alokace a předpokládané podpory jedné akce, kdy na základě analýzy rozpočtů obdobných připravovaných a realizovaných projektů byla cena stanovena na 2 mil. Kč/1 km rekonstruované a modernizované cyklostezky</t>
  </si>
  <si>
    <t>IV.1</t>
  </si>
  <si>
    <t>IV.2</t>
  </si>
  <si>
    <t>IV.3</t>
  </si>
  <si>
    <t>II.2</t>
  </si>
  <si>
    <t>II.3</t>
  </si>
  <si>
    <t>II.1</t>
  </si>
  <si>
    <t>II.5</t>
  </si>
  <si>
    <t xml:space="preserve">MAS podpoří zaměstnavatele, kteří nabídnou některou z flexibilních forem práce, např. na zkrácený pracovní úvazek s plnou přítomností na pracovišti, anebo kombinující práci z domova s prací v zaměstnání. Bude se jednat o podporu na 2 osob po 3 roky. </t>
  </si>
  <si>
    <t>MI sleduje původně nezaměstnané nebo neaktivní účastníky, kteří budou po ukončení účasti v projektu zaměstnáni nebo OSVČ.</t>
  </si>
  <si>
    <t>MI sleduje počet účastníků původně nezaměstnaných nebo neaktivních, kteří po ukončení účasti v projektu budou zaměstnáni nebo budou OSVČ.</t>
  </si>
  <si>
    <t>MI sleduje počet osob, které budou pracovat na zkrácený pracovní úvazek, anebo kombinující práci z domova s prací v zaměstnání.</t>
  </si>
  <si>
    <t>MI sleduje počet účastníků, kteří získali potvrzení o kvalifikaci v rámci účasti v projektu.</t>
  </si>
  <si>
    <t>MI bude sledovat počet účastníků, kteří získali potvrzení o kvalifikaci v rámci účasti na projektu.</t>
  </si>
  <si>
    <t>MI bude sledovat počet zaměstnavatelů nabízející alespoň jednu flexibilní formu práce.</t>
  </si>
  <si>
    <t>MI bude sledovat počet osob pracujících v rámci flexibilních forem práce.</t>
  </si>
  <si>
    <t>Hodnota indikátoru byla stanovena na základě potřeb území MAS, které vycházejí z komunitního projednávání. MAS počítá s podporou zaměstnavatelů, kteří vytvoří nové pracovní místo, event. umístí na uvolněné pracovní místo a zaměstnají osoby z cílových skupin.  Předpokládáme příspěvek 15 tis. Kč/1 prac. místo po dobu 3 let, tj. 15 000,-Kč*12 měsíců*3roky s celkovými unatelnými náklady 540 000,- Kč na 1 prac. místo*10= 5 400 000,00 Kč. MAS Počítá s podporou vzdělávání zaměstnaců a s akreditovanými rekvalifikacemi dle potřeb budoucích zaměstnavatelů ve výši celkových způsobilých výdajů  273 000,- Kč (5 rekvalifikačních kurzů pro 5 účastníků á 20 000,00 Kč a 10 vzdělávacích kurzů např. svářečské kurzy á 17 300,-Kč)</t>
  </si>
  <si>
    <t>Účastníci  ve věku nad 54 let zaměstnaní 6 měsíců po ukončení své účasti, včetně OSVČ</t>
  </si>
  <si>
    <t>MI předpokládá počet účastníků, kteří získají kvalifikaci prostřednictvím vzdělávání či rekvalifikačních kurzů, které MAS podpoří. Počet účastníků vychází z indikátoru 60000.</t>
  </si>
  <si>
    <t>MI sleduje počet účastníků, kteří při vstupu do projektu jsou identifikování jako znevýhodnění a zároveň po ukončení účasti v projektu znovu začnou hledat zaměstnání .</t>
  </si>
  <si>
    <t>Účastníci zaměstnaní po ukončení své účasti, včetně OSVČ</t>
  </si>
  <si>
    <t>Opatření 2: Podpora sociálního začleňování a sociálních služeb</t>
  </si>
  <si>
    <t xml:space="preserve">MI stanovuje počet účastníků, kteří budou mít v projektu vyšší podporu než je bagatelní podpora. Hodnota byla stanovena na základě výpočtu průměrné podpory na 1 účastníka 70 915,00 Kč * 60 = 4 254 tis. Kč. </t>
  </si>
  <si>
    <t>MI sleduje hodnotu počtu míst vyjádřený jako max. počet osob, které může podpořená služba či program v danou chvíli obsloužit bez ohledu na to, zda se jedná o anonymní klienty, počet účastníků či osoby s bagatelní podporou. MI je stanoven na základě počtu podpořených  dvou Komunitních center (20 osob*2 = 40 osob), a podpoře dalších sociálních služeb v území: Denní stacionář (10 klientů), Sociálně terapeutické dílny (8 klientů), Odborné sociální poradenství (1 klient v danou chvíli).</t>
  </si>
  <si>
    <t>MI vyjadřuje počet podpořených Komunitních center v území tak, jak bylo zjištěno komunitním projednáváním. Budou podpořeni 4 komunitní sociální pracovníci na úvazek 0,5 s podporou 17 360,- Kč/1 zaměstnanec po dobu 3 let. Na ostatní výdaje jako jsou podpůrné pozice, lektorné,drobné vybavení apod. je vyčleněno z celkové alokace 204 900,- Kč na obě Komunitní centra.</t>
  </si>
  <si>
    <t>Účastníci, kteří získali kvalifikaci po ukončení své účast</t>
  </si>
  <si>
    <t>Znevýhodnění účastníci, kteří po ukončení své účasti hledají zaměstnání, jsou v procesu vzdělávání/ odborné přípravy, rozšiřují si kvalifikaci nebo jsou zaměstnaní, a to i OSVČ</t>
  </si>
  <si>
    <t>Délka rekonstruovaných cyklostezek a cyklotras</t>
  </si>
  <si>
    <t>Na základě identifikovaných potřeb území byla stanovena cílová hodnota 5 vzdělávacích zařízení. Orientační průměrný náklad na podporu školského zařízení je 2 210 775,- Kč. V částce je zahrnuto pořízení vybavení včetně nezbytných stavebních prací.</t>
  </si>
  <si>
    <t xml:space="preserve">na základě komuitního projednávání vzešel požadavek na rozšíření a modrnizaci sociální práce a sociálních služeb formou vybudování 2 komunitních center a nákupem vybavení pro modernizaci a zkvalitnění podmínek pro poskytování sociálních služeb.  V rámci opatření je plánována rekonstrukce 2 objektů na KC v předpokládaném objemu cca 5,5 mil./objekt, dále nákup dopravního prostředku a vybavení pro pečovatelskou službu (cca 1mil Kč), rekonstrukce sociálně-terapeutické dílny cca 1 mil  </t>
  </si>
  <si>
    <t>indikátor určuje počet nově vzniklých pracovních míst pro osoby ze znevýhodněných skupin (zdravotně postižení, ženy po mateřské dovolené, dlouhodobě nezaměstnaní, osoby nad 55 let, osoby různě sociokulturně znevýhodněné). Hodnota indikátoru vychází z indikátoru 10400.</t>
  </si>
  <si>
    <t xml:space="preserve">vychází z objemu alokace pro PR, ale také ze situace v regionu a na lokálním trhu práce, předpokladem je podpora 1 stávajícího soc. podniku s podporou 1 FTE. Cílová hodnota byla MAS stanovena na základě absorpční kapacity daného opatření v souladu s průměrnými náklady na vytvoření jednoho pracovního úvazku. Při stanovení ceny byl zohledněn charakter území MAS a umístění sociálního podniku. Z tohoto důvodu byla navýšena průměrná cena u nákladů na jedno nově vytvořené pracovní místo cca o 12 %, tzn. na cca 450 000,00 Kč. </t>
  </si>
  <si>
    <t>MI byl stanoven na základě předpokladu, že žadatelem o podporu bude 6 organizací s kapacitou 10 osob na 1 tábor =60 dětí (rodičů)+obměna dětí v průběhu 9 jednotlivých běhů na projekt, tedy obměna 10 nových dětí na 1 tříletý projekt*6 projektů (organizací)=60. Celkem tedy 60 dětí v rámci všech 6 projektů + 60 obměněných dětí (rodičů) = 120 dětí (rodičů) za všechny tábory. Dále jsou v MI připočteny děti (rodiče), využívající dětské kluby - 45 dětí  v rámci 3 projektů s obměnou 15 dětí  = 60 dětí (rodičů) a podpora 5 pečujících osob z indikátoru 62600, které budou v rámci projektů podpořeny rekvalifikací s bagatelní podporou.</t>
  </si>
  <si>
    <t>MI sleduje počet účastníků, kteří jsou při vstupu do projektu identifikováni jako znevýhodnění účastníci a zároveň po ukončení účasti v projektu jsou vykazováni alespoň v jednom z indikátorů C/ESF/24, C/ESF/25, C/ESF/26 a C/ESF/27.
Znevýhodnění účastníci jsou definováni v rámci indikátorů 
- C/ESF/12 účastníci žijící v domácnostech, jejichž žádný člen není zaměstnán 
- C/ESF/14 účastníci žijící v domácnostech, mezi jejímiž členy je pouze jedna dospělá osoba a jejichž členy jsou i vyživované děti
- C/ESF/15 migranti, lidé, kteří jsou původem cizinci, menšiny (včetně marginalizovaných společenství, jako jsou Romové)
- C/ESF/16 Osoby se zdravotním postižením
- C/ESF/17 Jiné znevýhodněné osoby
Po ukončení své účasti znamená do doby čtyř týdnů od data ukončení účasti v projektu.
hledají zaměstnání je definováno dle indikátoru C/ESF/24 Neaktivní účastníci, kteří znovu začali hledat zaměstnání po ukončení své účasti
jsou v procesu vzdělávání/ odborné přípravy je definováno dle indikátoru C/ESF/25 ?účastníci v procesu vzdělávání / odborné přípravy po ukončení své účasti
rozšiřují si kvalifikaci je definováno dle indikátoru C/ESF/26 účastníci, kteří získali kvalifikaci po ukončení své účasti
jsou zaměstnaní, a to i OSVČ je definováno dle indikátoru C/ESF/27 Zaměstnaní účastníci, včetně OSVČ, po ukončení své účasti.</t>
  </si>
  <si>
    <t>Opatření 4: Podpora prorodinných opatření obcí a dalších aktérů na místní úrovni</t>
  </si>
  <si>
    <t>MI sleduje znevýhodněné osoby, které při vstupu do projektu jsou identifikováni jako znevýhodnění a zároveň po ukončení účasti v projektu znovu začnou hledat zaměstnání, budou v procesu vzdělávání, budou si rozšiřovat kvalifikaci nebo budou zaměstnaní, a to i OSVČ. Hodnota vychází MI 60000 a je stanovena na cca 30 % z jeho hodnoty.</t>
  </si>
  <si>
    <t>MI sleduje počet účastníků původně nezaměstnaných nebo neaktivních, kteří po ukončení účasti v projektu budou zaměstnáni nebo OSVČ a to na základě poskytnutého vzdělávání nebo rekvalifikačních kurzů</t>
  </si>
  <si>
    <t xml:space="preserve">Vychází z předpokladu výše podpory pro toto opatření.výše byla stanovena dopočtem jako 5% z předpokládaných celkových způsobilých výdajů alokovaných na opatření, tj. z částky 930,85 tis. Kč. Pro přepočet byl použit kurz 27,50 Kč/€  </t>
  </si>
  <si>
    <t xml:space="preserve">Hodnota indikátoru byla stanovena na základě kapacity pořádaných příměstských táborů - bude podpořeno celkem 10  osob/1 projekt, který bude realizován 6 organizacemi, tzn 6*10 =  60 osob okamžité kapacity a 3 dětské kluby po 15 osobách, tj. 3*15= 45 osob okamžité kapacity. Dětské skupiny nebudou podporovány, neboť dle informací z absorční kapacity, není o tento typ podpory v území MAS zájem.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</si>
</sst>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1];[Red]\-#,##0\ [$€-1]"/>
  </numFmts>
  <fonts count="9"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2"/>
      <color theme="1"/>
      <name val="Calibri"/>
      <family val="2"/>
      <charset val="238"/>
      <scheme val="minor"/>
    </font>
    <font>
      <b/>
      <sz val="11"/>
      <name val="Calibri"/>
      <family val="2"/>
      <charset val="238"/>
      <scheme val="minor"/>
    </font>
    <font>
      <sz val="11"/>
      <color theme="1"/>
      <name val="Calibri"/>
      <family val="2"/>
      <charset val="238"/>
      <scheme val="minor"/>
    </font>
    <font>
      <sz val="11"/>
      <color indexed="8"/>
      <name val="Calibri"/>
      <family val="2"/>
      <charset val="238"/>
    </font>
    <font>
      <sz val="10"/>
      <color indexed="8"/>
      <name val="Arial"/>
      <family val="2"/>
      <charset val="238"/>
    </font>
    <font>
      <sz val="11"/>
      <color indexed="8"/>
      <name val="Calibri"/>
      <family val="2"/>
      <charset val="238"/>
      <scheme val="minor"/>
    </font>
  </fonts>
  <fills count="12">
    <fill>
      <patternFill patternType="none"/>
    </fill>
    <fill>
      <patternFill patternType="gray125"/>
    </fill>
    <fill>
      <patternFill patternType="solid">
        <fgColor rgb="FF92D05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FFFFCC"/>
      </patternFill>
    </fill>
    <fill>
      <patternFill patternType="solid">
        <fgColor theme="0" tint="-4.9989318521683403E-2"/>
        <bgColor indexed="64"/>
      </patternFill>
    </fill>
    <fill>
      <patternFill patternType="solid">
        <fgColor theme="4" tint="0.7999816888943144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style="thin">
        <color indexed="64"/>
      </right>
      <top/>
      <bottom style="thick">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style="thick">
        <color indexed="64"/>
      </top>
      <bottom/>
      <diagonal/>
    </border>
    <border>
      <left style="thin">
        <color indexed="64"/>
      </left>
      <right/>
      <top/>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bottom style="thick">
        <color indexed="64"/>
      </bottom>
      <diagonal/>
    </border>
    <border>
      <left/>
      <right/>
      <top/>
      <bottom style="thick">
        <color indexed="64"/>
      </bottom>
      <diagonal/>
    </border>
    <border>
      <left/>
      <right style="medium">
        <color indexed="64"/>
      </right>
      <top/>
      <bottom style="thick">
        <color indexed="64"/>
      </bottom>
      <diagonal/>
    </border>
    <border>
      <left/>
      <right/>
      <top style="thin">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thin">
        <color rgb="FFB2B2B2"/>
      </left>
      <right style="thin">
        <color rgb="FFB2B2B2"/>
      </right>
      <top/>
      <bottom style="thin">
        <color rgb="FFB2B2B2"/>
      </bottom>
      <diagonal/>
    </border>
    <border>
      <left/>
      <right style="medium">
        <color indexed="64"/>
      </right>
      <top style="thick">
        <color indexed="64"/>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s>
  <cellStyleXfs count="3">
    <xf numFmtId="0" fontId="0" fillId="0" borderId="0"/>
    <xf numFmtId="0" fontId="5" fillId="9" borderId="56" applyNumberFormat="0" applyFont="0" applyAlignment="0" applyProtection="0"/>
    <xf numFmtId="0" fontId="6" fillId="0" borderId="0"/>
  </cellStyleXfs>
  <cellXfs count="520">
    <xf numFmtId="0" fontId="0" fillId="0" borderId="0" xfId="0"/>
    <xf numFmtId="0" fontId="0" fillId="0" borderId="1" xfId="0" applyBorder="1"/>
    <xf numFmtId="0" fontId="1" fillId="0" borderId="1" xfId="0" applyFont="1" applyBorder="1"/>
    <xf numFmtId="2" fontId="0" fillId="0" borderId="1" xfId="0" applyNumberFormat="1" applyBorder="1"/>
    <xf numFmtId="2" fontId="0" fillId="0" borderId="0" xfId="0" applyNumberFormat="1"/>
    <xf numFmtId="0" fontId="0" fillId="0" borderId="0" xfId="0" applyAlignment="1">
      <alignment horizontal="center" vertical="center" wrapText="1"/>
    </xf>
    <xf numFmtId="0" fontId="1" fillId="0" borderId="0" xfId="0" applyFont="1"/>
    <xf numFmtId="0" fontId="3" fillId="0" borderId="0" xfId="0" applyFont="1"/>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2" fontId="1" fillId="0" borderId="1" xfId="0" applyNumberFormat="1" applyFont="1" applyBorder="1"/>
    <xf numFmtId="14" fontId="0" fillId="0" borderId="0" xfId="0" applyNumberFormat="1"/>
    <xf numFmtId="0" fontId="0" fillId="0" borderId="0" xfId="0" applyBorder="1" applyAlignment="1">
      <alignment horizontal="center" vertical="center" wrapText="1"/>
    </xf>
    <xf numFmtId="49" fontId="0" fillId="0" borderId="0" xfId="0" applyNumberFormat="1" applyBorder="1" applyAlignment="1">
      <alignment horizontal="center"/>
    </xf>
    <xf numFmtId="0" fontId="0" fillId="0" borderId="0" xfId="0" applyBorder="1" applyAlignment="1">
      <alignment horizont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4" fontId="0" fillId="0" borderId="0" xfId="0" applyNumberFormat="1"/>
    <xf numFmtId="4" fontId="1" fillId="0" borderId="23" xfId="0" applyNumberFormat="1" applyFont="1" applyBorder="1" applyAlignment="1">
      <alignment horizontal="center" wrapText="1"/>
    </xf>
    <xf numFmtId="4" fontId="1" fillId="0" borderId="47" xfId="0" applyNumberFormat="1" applyFont="1" applyBorder="1" applyAlignment="1">
      <alignment horizontal="center" wrapText="1"/>
    </xf>
    <xf numFmtId="4" fontId="1" fillId="0" borderId="27" xfId="0" applyNumberFormat="1" applyFont="1" applyBorder="1" applyAlignment="1">
      <alignment horizontal="center" wrapText="1"/>
    </xf>
    <xf numFmtId="4" fontId="1" fillId="0" borderId="29" xfId="0" applyNumberFormat="1" applyFont="1" applyBorder="1" applyAlignment="1">
      <alignment horizontal="center" wrapText="1"/>
    </xf>
    <xf numFmtId="4" fontId="0" fillId="4" borderId="43" xfId="0" applyNumberFormat="1" applyFill="1" applyBorder="1"/>
    <xf numFmtId="4" fontId="2" fillId="4" borderId="43" xfId="0" applyNumberFormat="1" applyFont="1" applyFill="1" applyBorder="1"/>
    <xf numFmtId="4" fontId="0" fillId="3" borderId="43" xfId="0" applyNumberFormat="1" applyFill="1" applyBorder="1"/>
    <xf numFmtId="4" fontId="0" fillId="5" borderId="43" xfId="0" applyNumberFormat="1" applyFill="1" applyBorder="1"/>
    <xf numFmtId="4" fontId="0" fillId="5" borderId="44" xfId="0" applyNumberFormat="1" applyFill="1" applyBorder="1"/>
    <xf numFmtId="4" fontId="0" fillId="4" borderId="14" xfId="0" applyNumberFormat="1" applyFill="1" applyBorder="1"/>
    <xf numFmtId="4" fontId="2" fillId="4" borderId="14" xfId="0" applyNumberFormat="1" applyFont="1" applyFill="1" applyBorder="1"/>
    <xf numFmtId="4" fontId="0" fillId="3" borderId="14" xfId="0" applyNumberFormat="1" applyFill="1" applyBorder="1"/>
    <xf numFmtId="4" fontId="0" fillId="5" borderId="14" xfId="0" applyNumberFormat="1" applyFill="1" applyBorder="1"/>
    <xf numFmtId="4" fontId="0" fillId="5" borderId="15" xfId="0" applyNumberFormat="1" applyFill="1" applyBorder="1"/>
    <xf numFmtId="4" fontId="1" fillId="0" borderId="49" xfId="0" applyNumberFormat="1" applyFont="1" applyBorder="1" applyAlignment="1">
      <alignment horizontal="center" wrapText="1"/>
    </xf>
    <xf numFmtId="4" fontId="0" fillId="4" borderId="46" xfId="0" applyNumberFormat="1" applyFill="1" applyBorder="1"/>
    <xf numFmtId="4" fontId="2" fillId="4" borderId="46" xfId="0" applyNumberFormat="1" applyFont="1" applyFill="1" applyBorder="1"/>
    <xf numFmtId="4" fontId="0" fillId="3" borderId="46" xfId="0" applyNumberFormat="1" applyFill="1" applyBorder="1"/>
    <xf numFmtId="4" fontId="0" fillId="5" borderId="46" xfId="0" applyNumberFormat="1" applyFill="1" applyBorder="1"/>
    <xf numFmtId="4" fontId="0" fillId="5" borderId="50" xfId="0" applyNumberFormat="1" applyFill="1" applyBorder="1"/>
    <xf numFmtId="4" fontId="1" fillId="0" borderId="19" xfId="0" applyNumberFormat="1" applyFont="1" applyBorder="1" applyAlignment="1">
      <alignment horizontal="center" wrapText="1"/>
    </xf>
    <xf numFmtId="4" fontId="1" fillId="0" borderId="51" xfId="0" applyNumberFormat="1" applyFont="1" applyBorder="1" applyAlignment="1">
      <alignment horizontal="center" wrapText="1"/>
    </xf>
    <xf numFmtId="4" fontId="1" fillId="0" borderId="5" xfId="0" applyNumberFormat="1" applyFont="1" applyBorder="1" applyAlignment="1">
      <alignment horizontal="center" wrapText="1"/>
    </xf>
    <xf numFmtId="4" fontId="1" fillId="0" borderId="7" xfId="0" applyNumberFormat="1" applyFont="1" applyBorder="1" applyAlignment="1">
      <alignment horizontal="center" wrapText="1"/>
    </xf>
    <xf numFmtId="4" fontId="2" fillId="0" borderId="0" xfId="0" applyNumberFormat="1" applyFont="1"/>
    <xf numFmtId="4" fontId="2" fillId="0" borderId="0" xfId="0" applyNumberFormat="1" applyFont="1" applyFill="1" applyBorder="1"/>
    <xf numFmtId="0" fontId="0" fillId="0" borderId="0" xfId="0" applyProtection="1">
      <protection locked="0"/>
    </xf>
    <xf numFmtId="4" fontId="0" fillId="0" borderId="0" xfId="0" applyNumberFormat="1" applyProtection="1">
      <protection locked="0"/>
    </xf>
    <xf numFmtId="0" fontId="0" fillId="0" borderId="1" xfId="0" applyFill="1" applyBorder="1" applyAlignment="1">
      <alignment horizontal="center" vertical="center" wrapText="1"/>
    </xf>
    <xf numFmtId="0" fontId="0" fillId="0" borderId="9" xfId="0" applyFill="1" applyBorder="1" applyAlignment="1">
      <alignment horizontal="center" vertical="center"/>
    </xf>
    <xf numFmtId="0" fontId="0" fillId="0" borderId="8" xfId="0" applyFill="1" applyBorder="1" applyAlignment="1">
      <alignment horizontal="center"/>
    </xf>
    <xf numFmtId="0" fontId="0" fillId="0" borderId="1" xfId="0" applyFill="1" applyBorder="1" applyAlignment="1">
      <alignment horizontal="center"/>
    </xf>
    <xf numFmtId="49" fontId="0" fillId="0" borderId="1" xfId="0" applyNumberFormat="1" applyFill="1" applyBorder="1" applyAlignment="1">
      <alignment horizontal="center"/>
    </xf>
    <xf numFmtId="4" fontId="0" fillId="0" borderId="32" xfId="0" applyNumberFormat="1" applyFill="1" applyBorder="1"/>
    <xf numFmtId="4" fontId="0" fillId="0" borderId="8" xfId="0" applyNumberFormat="1" applyFill="1" applyBorder="1"/>
    <xf numFmtId="4" fontId="0" fillId="0" borderId="9" xfId="0" applyNumberFormat="1" applyFill="1" applyBorder="1"/>
    <xf numFmtId="0" fontId="2" fillId="0" borderId="9" xfId="0" applyFont="1" applyFill="1" applyBorder="1" applyAlignment="1">
      <alignment horizontal="center"/>
    </xf>
    <xf numFmtId="4" fontId="2" fillId="0" borderId="32" xfId="0" applyNumberFormat="1" applyFont="1" applyFill="1" applyBorder="1"/>
    <xf numFmtId="4" fontId="2" fillId="0" borderId="8" xfId="0" applyNumberFormat="1" applyFont="1" applyFill="1" applyBorder="1"/>
    <xf numFmtId="4" fontId="2" fillId="0" borderId="9" xfId="0" applyNumberFormat="1" applyFont="1" applyFill="1" applyBorder="1"/>
    <xf numFmtId="0" fontId="0" fillId="0" borderId="9" xfId="0" applyFill="1" applyBorder="1" applyAlignment="1">
      <alignment horizontal="center" vertical="center" wrapText="1"/>
    </xf>
    <xf numFmtId="49" fontId="0" fillId="0" borderId="9" xfId="0" applyNumberFormat="1" applyFill="1" applyBorder="1" applyAlignment="1">
      <alignment horizont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xf>
    <xf numFmtId="0" fontId="0" fillId="0" borderId="10" xfId="0" applyFill="1" applyBorder="1" applyAlignment="1">
      <alignment horizontal="center"/>
    </xf>
    <xf numFmtId="4" fontId="0" fillId="0" borderId="48" xfId="0" applyNumberFormat="1" applyFill="1" applyBorder="1"/>
    <xf numFmtId="4" fontId="0" fillId="0" borderId="10" xfId="0" applyNumberFormat="1" applyFill="1" applyBorder="1"/>
    <xf numFmtId="4" fontId="0" fillId="0" borderId="12" xfId="0" applyNumberFormat="1" applyFill="1" applyBorder="1"/>
    <xf numFmtId="0" fontId="0" fillId="0" borderId="0" xfId="0" applyFill="1"/>
    <xf numFmtId="4" fontId="1" fillId="0" borderId="19" xfId="0" applyNumberFormat="1" applyFont="1" applyBorder="1" applyAlignment="1">
      <alignment horizontal="center" vertical="center" wrapText="1"/>
    </xf>
    <xf numFmtId="4" fontId="0" fillId="0" borderId="0" xfId="0" applyNumberFormat="1" applyBorder="1"/>
    <xf numFmtId="4" fontId="1" fillId="0" borderId="2" xfId="0" applyNumberFormat="1" applyFont="1" applyBorder="1" applyAlignment="1">
      <alignment horizontal="center" vertical="center" wrapText="1"/>
    </xf>
    <xf numFmtId="4" fontId="0" fillId="0" borderId="11" xfId="0" applyNumberFormat="1" applyFill="1" applyBorder="1"/>
    <xf numFmtId="4" fontId="0" fillId="0" borderId="0" xfId="0" applyNumberFormat="1" applyAlignment="1">
      <alignment horizontal="center" vertical="center"/>
    </xf>
    <xf numFmtId="4" fontId="1" fillId="0" borderId="51" xfId="0" applyNumberFormat="1" applyFont="1" applyBorder="1" applyAlignment="1">
      <alignment horizontal="center" vertical="center" wrapText="1"/>
    </xf>
    <xf numFmtId="4" fontId="0" fillId="0" borderId="52" xfId="0" applyNumberFormat="1" applyFill="1" applyBorder="1"/>
    <xf numFmtId="4" fontId="0" fillId="5" borderId="44" xfId="0" applyNumberFormat="1" applyFill="1" applyBorder="1" applyAlignment="1">
      <alignment horizontal="center" vertical="center"/>
    </xf>
    <xf numFmtId="4" fontId="4" fillId="0" borderId="0" xfId="0" applyNumberFormat="1" applyFont="1"/>
    <xf numFmtId="4" fontId="1" fillId="0" borderId="25" xfId="0" applyNumberFormat="1" applyFont="1" applyBorder="1" applyAlignment="1">
      <alignment horizontal="center" vertical="center" wrapText="1"/>
    </xf>
    <xf numFmtId="4" fontId="0" fillId="5" borderId="15" xfId="0" applyNumberFormat="1" applyFill="1" applyBorder="1" applyAlignment="1">
      <alignment horizontal="center" vertical="center"/>
    </xf>
    <xf numFmtId="4" fontId="0" fillId="0" borderId="0" xfId="0" applyNumberFormat="1" applyBorder="1" applyAlignment="1">
      <alignment horizontal="center" vertical="center"/>
    </xf>
    <xf numFmtId="4" fontId="0" fillId="0" borderId="10" xfId="0" applyNumberFormat="1" applyFill="1" applyBorder="1" applyAlignment="1">
      <alignment vertical="center"/>
    </xf>
    <xf numFmtId="4" fontId="0" fillId="0" borderId="11" xfId="0" applyNumberFormat="1" applyFill="1" applyBorder="1" applyAlignment="1">
      <alignment vertical="center"/>
    </xf>
    <xf numFmtId="4" fontId="0" fillId="0" borderId="12" xfId="0" applyNumberFormat="1" applyFill="1" applyBorder="1" applyAlignment="1">
      <alignment vertical="center"/>
    </xf>
    <xf numFmtId="0" fontId="0" fillId="0" borderId="0" xfId="0" applyFill="1" applyAlignment="1">
      <alignment wrapText="1"/>
    </xf>
    <xf numFmtId="4" fontId="1" fillId="8" borderId="29" xfId="0" applyNumberFormat="1" applyFont="1" applyFill="1" applyBorder="1" applyAlignment="1">
      <alignment horizontal="center" wrapText="1"/>
    </xf>
    <xf numFmtId="4" fontId="0" fillId="8" borderId="8" xfId="0" applyNumberFormat="1" applyFill="1" applyBorder="1"/>
    <xf numFmtId="4" fontId="0" fillId="8" borderId="9" xfId="0" applyNumberFormat="1" applyFill="1" applyBorder="1"/>
    <xf numFmtId="4" fontId="2" fillId="8" borderId="8" xfId="0" applyNumberFormat="1" applyFont="1" applyFill="1" applyBorder="1"/>
    <xf numFmtId="4" fontId="2" fillId="8" borderId="9" xfId="0" applyNumberFormat="1" applyFont="1" applyFill="1" applyBorder="1"/>
    <xf numFmtId="4" fontId="0" fillId="8" borderId="32" xfId="0" applyNumberFormat="1" applyFill="1" applyBorder="1"/>
    <xf numFmtId="0" fontId="1" fillId="8" borderId="1" xfId="0" applyFont="1" applyFill="1" applyBorder="1"/>
    <xf numFmtId="2" fontId="1" fillId="8" borderId="1" xfId="0" applyNumberFormat="1" applyFont="1" applyFill="1" applyBorder="1"/>
    <xf numFmtId="49" fontId="0" fillId="8" borderId="12" xfId="0" applyNumberFormat="1" applyFill="1" applyBorder="1" applyAlignment="1">
      <alignment horizontal="center" vertical="center"/>
    </xf>
    <xf numFmtId="0" fontId="0" fillId="8" borderId="1" xfId="0" applyFill="1" applyBorder="1" applyAlignment="1">
      <alignment horizontal="center"/>
    </xf>
    <xf numFmtId="49" fontId="0" fillId="8" borderId="1" xfId="0" applyNumberFormat="1" applyFill="1" applyBorder="1" applyAlignment="1">
      <alignment horizontal="center"/>
    </xf>
    <xf numFmtId="49" fontId="0" fillId="8" borderId="9" xfId="0" applyNumberFormat="1" applyFill="1" applyBorder="1" applyAlignment="1">
      <alignment horizontal="center"/>
    </xf>
    <xf numFmtId="4" fontId="0" fillId="6" borderId="8" xfId="0" applyNumberFormat="1" applyFill="1" applyBorder="1"/>
    <xf numFmtId="4" fontId="0" fillId="6" borderId="9" xfId="0" applyNumberFormat="1" applyFill="1" applyBorder="1"/>
    <xf numFmtId="49" fontId="0" fillId="0" borderId="39" xfId="0" applyNumberFormat="1" applyFill="1" applyBorder="1" applyAlignment="1">
      <alignment horizontal="center"/>
    </xf>
    <xf numFmtId="0" fontId="0" fillId="8" borderId="1" xfId="0" applyFill="1" applyBorder="1" applyAlignment="1">
      <alignment horizontal="center" vertical="center"/>
    </xf>
    <xf numFmtId="0" fontId="0" fillId="8" borderId="11" xfId="0" applyFill="1" applyBorder="1" applyAlignment="1">
      <alignment horizontal="center" vertical="center"/>
    </xf>
    <xf numFmtId="0" fontId="0" fillId="0" borderId="61" xfId="0" applyFill="1" applyBorder="1"/>
    <xf numFmtId="0" fontId="0" fillId="0" borderId="3" xfId="0" applyFill="1" applyBorder="1" applyAlignment="1">
      <alignment horizontal="center" vertical="center"/>
    </xf>
    <xf numFmtId="0" fontId="1" fillId="0" borderId="2"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30" xfId="0" applyFill="1" applyBorder="1" applyAlignment="1">
      <alignment horizontal="center" vertical="center" wrapText="1"/>
    </xf>
    <xf numFmtId="0" fontId="0" fillId="0" borderId="20" xfId="0" applyFill="1" applyBorder="1" applyAlignment="1">
      <alignment horizontal="center" vertical="center"/>
    </xf>
    <xf numFmtId="0" fontId="0" fillId="7" borderId="30" xfId="0" applyFill="1" applyBorder="1" applyAlignment="1">
      <alignment horizontal="center" vertical="center"/>
    </xf>
    <xf numFmtId="0" fontId="0" fillId="10" borderId="1" xfId="0" applyFill="1" applyBorder="1" applyAlignment="1">
      <alignment horizontal="center" vertical="center" wrapText="1"/>
    </xf>
    <xf numFmtId="0" fontId="0" fillId="0" borderId="1" xfId="0" applyBorder="1" applyAlignment="1">
      <alignment horizontal="center" vertical="center"/>
    </xf>
    <xf numFmtId="0" fontId="0" fillId="11" borderId="1" xfId="0" applyFill="1" applyBorder="1" applyAlignment="1">
      <alignment horizontal="center" vertical="center"/>
    </xf>
    <xf numFmtId="0" fontId="0" fillId="11" borderId="1" xfId="0" applyFill="1" applyBorder="1" applyAlignment="1">
      <alignment horizontal="center" vertical="center" wrapText="1"/>
    </xf>
    <xf numFmtId="0" fontId="0" fillId="0" borderId="1" xfId="0" applyFill="1" applyBorder="1" applyAlignment="1">
      <alignment horizontal="center" vertical="center"/>
    </xf>
    <xf numFmtId="0" fontId="0" fillId="8" borderId="79" xfId="0" applyFill="1" applyBorder="1" applyAlignment="1">
      <alignment horizontal="center" vertical="center"/>
    </xf>
    <xf numFmtId="0" fontId="0" fillId="0" borderId="80" xfId="0" applyFill="1" applyBorder="1" applyAlignment="1">
      <alignment horizontal="center" vertical="center" wrapText="1"/>
    </xf>
    <xf numFmtId="0" fontId="0" fillId="0" borderId="79" xfId="0" applyBorder="1" applyAlignment="1">
      <alignment horizontal="center" vertical="center"/>
    </xf>
    <xf numFmtId="0" fontId="0" fillId="8" borderId="81" xfId="0" applyFill="1" applyBorder="1" applyAlignment="1">
      <alignment horizontal="center" vertical="center"/>
    </xf>
    <xf numFmtId="49" fontId="0" fillId="8" borderId="81" xfId="0" applyNumberFormat="1" applyFill="1" applyBorder="1" applyAlignment="1">
      <alignment horizontal="center" vertical="center"/>
    </xf>
    <xf numFmtId="49" fontId="0" fillId="2" borderId="82"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xf>
    <xf numFmtId="0" fontId="1" fillId="0" borderId="11" xfId="0" applyFont="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8" xfId="0" applyFill="1" applyBorder="1" applyAlignment="1">
      <alignment horizontal="center" vertical="center"/>
    </xf>
    <xf numFmtId="0" fontId="7" fillId="0" borderId="57" xfId="2" applyFont="1" applyFill="1" applyBorder="1" applyAlignment="1">
      <alignment horizontal="center" vertical="center" wrapText="1"/>
    </xf>
    <xf numFmtId="0" fontId="8" fillId="0" borderId="57"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58" xfId="2"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1" xfId="0" applyFill="1" applyBorder="1" applyAlignment="1">
      <alignment horizontal="center" vertical="center"/>
    </xf>
    <xf numFmtId="0" fontId="0" fillId="0" borderId="17" xfId="0" applyBorder="1" applyAlignment="1">
      <alignment horizontal="center" vertical="center"/>
    </xf>
    <xf numFmtId="0" fontId="0" fillId="0" borderId="21"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ill="1" applyBorder="1" applyAlignment="1">
      <alignment horizontal="center" vertical="center"/>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 xfId="0" applyFill="1" applyBorder="1" applyAlignment="1">
      <alignment horizontal="center" vertical="center" wrapText="1"/>
    </xf>
    <xf numFmtId="14" fontId="0" fillId="0" borderId="6" xfId="0" applyNumberFormat="1" applyFill="1" applyBorder="1" applyAlignment="1">
      <alignment horizontal="center" vertical="center" wrapText="1"/>
    </xf>
    <xf numFmtId="14" fontId="0" fillId="0" borderId="6" xfId="0" applyNumberFormat="1" applyFill="1" applyBorder="1" applyAlignment="1">
      <alignment horizontal="center" vertical="center"/>
    </xf>
    <xf numFmtId="0" fontId="0" fillId="0" borderId="7" xfId="0" applyFill="1" applyBorder="1" applyAlignment="1">
      <alignment horizontal="center" vertical="center"/>
    </xf>
    <xf numFmtId="0" fontId="0" fillId="10" borderId="21" xfId="0" applyFill="1" applyBorder="1" applyAlignment="1">
      <alignment horizontal="center" vertical="center" wrapText="1"/>
    </xf>
    <xf numFmtId="0" fontId="0" fillId="10" borderId="17" xfId="0" applyFill="1" applyBorder="1" applyAlignment="1">
      <alignment horizontal="center" vertical="center" wrapText="1"/>
    </xf>
    <xf numFmtId="14" fontId="0" fillId="0" borderId="17" xfId="0" applyNumberFormat="1" applyFill="1" applyBorder="1" applyAlignment="1">
      <alignment horizontal="center" vertical="center" wrapText="1"/>
    </xf>
    <xf numFmtId="14" fontId="0" fillId="0" borderId="17" xfId="0" applyNumberFormat="1" applyFill="1" applyBorder="1" applyAlignment="1">
      <alignment horizontal="center" vertical="center"/>
    </xf>
    <xf numFmtId="0" fontId="0" fillId="0" borderId="26" xfId="0" applyFill="1" applyBorder="1" applyAlignment="1">
      <alignment horizontal="center" vertical="center"/>
    </xf>
    <xf numFmtId="0" fontId="2" fillId="0" borderId="21" xfId="0" applyFont="1" applyFill="1" applyBorder="1" applyAlignment="1">
      <alignment horizontal="center" vertical="center" wrapText="1"/>
    </xf>
    <xf numFmtId="0" fontId="0" fillId="10" borderId="8" xfId="0" applyFill="1" applyBorder="1" applyAlignment="1">
      <alignment horizontal="center" vertical="center"/>
    </xf>
    <xf numFmtId="14" fontId="0" fillId="0" borderId="1" xfId="0" applyNumberFormat="1" applyFill="1" applyBorder="1" applyAlignment="1">
      <alignment horizontal="center" vertical="center"/>
    </xf>
    <xf numFmtId="0" fontId="0" fillId="10" borderId="10" xfId="0" applyFill="1" applyBorder="1" applyAlignment="1">
      <alignment horizontal="center" vertical="center"/>
    </xf>
    <xf numFmtId="0" fontId="0" fillId="10" borderId="11" xfId="0" applyFill="1" applyBorder="1" applyAlignment="1">
      <alignment horizontal="center" vertical="center" wrapText="1"/>
    </xf>
    <xf numFmtId="0" fontId="0" fillId="0" borderId="11" xfId="0" applyFill="1" applyBorder="1" applyAlignment="1">
      <alignment horizontal="center" vertical="center"/>
    </xf>
    <xf numFmtId="0" fontId="0" fillId="0" borderId="10" xfId="0" applyFill="1" applyBorder="1" applyAlignment="1">
      <alignment horizontal="center" vertical="center"/>
    </xf>
    <xf numFmtId="14" fontId="0" fillId="0" borderId="24" xfId="0" applyNumberFormat="1" applyFill="1" applyBorder="1" applyAlignment="1">
      <alignment horizontal="center" vertical="center" wrapText="1"/>
    </xf>
    <xf numFmtId="14" fontId="0" fillId="0" borderId="24" xfId="0" applyNumberFormat="1" applyFill="1" applyBorder="1" applyAlignment="1">
      <alignment horizontal="center" vertical="center"/>
    </xf>
    <xf numFmtId="0" fontId="0" fillId="11" borderId="4" xfId="0" applyFill="1" applyBorder="1" applyAlignment="1">
      <alignment horizontal="center" vertical="center"/>
    </xf>
    <xf numFmtId="0" fontId="0" fillId="11" borderId="63" xfId="0" applyFill="1" applyBorder="1" applyAlignment="1">
      <alignment horizontal="center" vertical="center"/>
    </xf>
    <xf numFmtId="0" fontId="0" fillId="11" borderId="63" xfId="0"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14" fontId="0" fillId="0" borderId="63" xfId="0" applyNumberFormat="1" applyFill="1" applyBorder="1" applyAlignment="1">
      <alignment horizontal="center" vertical="center"/>
    </xf>
    <xf numFmtId="0" fontId="0" fillId="10" borderId="35" xfId="0" applyFill="1" applyBorder="1" applyAlignment="1">
      <alignment horizontal="center" vertical="center"/>
    </xf>
    <xf numFmtId="0" fontId="2" fillId="10" borderId="4" xfId="0" applyFont="1" applyFill="1" applyBorder="1" applyAlignment="1">
      <alignment horizontal="center" vertical="center"/>
    </xf>
    <xf numFmtId="0" fontId="2" fillId="1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0" fillId="10" borderId="4" xfId="0" applyFill="1" applyBorder="1" applyAlignment="1">
      <alignment horizontal="center" vertical="center"/>
    </xf>
    <xf numFmtId="0" fontId="0" fillId="10" borderId="1" xfId="0" applyFill="1" applyBorder="1" applyAlignment="1">
      <alignment horizontal="center" vertical="center"/>
    </xf>
    <xf numFmtId="0" fontId="2" fillId="0" borderId="21" xfId="0" applyFont="1" applyFill="1" applyBorder="1" applyAlignment="1">
      <alignment horizontal="center" vertical="center"/>
    </xf>
    <xf numFmtId="0" fontId="0" fillId="10" borderId="63" xfId="0" applyFill="1" applyBorder="1" applyAlignment="1">
      <alignment horizontal="center" vertical="center"/>
    </xf>
    <xf numFmtId="0" fontId="0" fillId="10" borderId="63" xfId="0" applyFill="1" applyBorder="1" applyAlignment="1">
      <alignment horizontal="center" vertical="center" wrapText="1"/>
    </xf>
    <xf numFmtId="0" fontId="0" fillId="0" borderId="63" xfId="0" applyBorder="1" applyAlignment="1">
      <alignment horizontal="center" vertical="center"/>
    </xf>
    <xf numFmtId="0" fontId="2" fillId="0" borderId="63" xfId="0" applyFont="1" applyBorder="1" applyAlignment="1">
      <alignment horizontal="center" vertical="center"/>
    </xf>
    <xf numFmtId="0" fontId="2" fillId="0" borderId="17" xfId="0" applyFont="1" applyFill="1" applyBorder="1" applyAlignment="1">
      <alignment horizontal="center" vertical="center"/>
    </xf>
    <xf numFmtId="0" fontId="0" fillId="11" borderId="8" xfId="0" applyFill="1" applyBorder="1" applyAlignment="1">
      <alignment horizontal="center" vertical="center"/>
    </xf>
    <xf numFmtId="0" fontId="2" fillId="0" borderId="1" xfId="0" applyFont="1" applyBorder="1" applyAlignment="1">
      <alignment horizontal="center" vertical="center"/>
    </xf>
    <xf numFmtId="0" fontId="0" fillId="11" borderId="65" xfId="0" applyFill="1" applyBorder="1" applyAlignment="1">
      <alignment horizontal="center" vertical="center"/>
    </xf>
    <xf numFmtId="0" fontId="0" fillId="10" borderId="21" xfId="0" applyFill="1" applyBorder="1" applyAlignment="1">
      <alignment horizontal="center" vertical="center"/>
    </xf>
    <xf numFmtId="16" fontId="0" fillId="0" borderId="0" xfId="0" applyNumberFormat="1" applyFill="1" applyAlignment="1">
      <alignment horizontal="center" vertical="center"/>
    </xf>
    <xf numFmtId="0" fontId="0" fillId="10" borderId="65" xfId="0" applyFill="1" applyBorder="1" applyAlignment="1">
      <alignment horizontal="center" vertical="center"/>
    </xf>
    <xf numFmtId="0" fontId="0" fillId="8" borderId="63" xfId="0" applyFill="1" applyBorder="1" applyAlignment="1">
      <alignment horizontal="center" vertical="center"/>
    </xf>
    <xf numFmtId="16" fontId="0" fillId="0" borderId="76" xfId="0" applyNumberFormat="1" applyFill="1" applyBorder="1" applyAlignment="1">
      <alignment horizontal="center" vertical="center"/>
    </xf>
    <xf numFmtId="0" fontId="0" fillId="11" borderId="21" xfId="0" applyFill="1" applyBorder="1" applyAlignment="1">
      <alignment horizontal="center" vertical="center"/>
    </xf>
    <xf numFmtId="0" fontId="0" fillId="11" borderId="17" xfId="0" applyFill="1" applyBorder="1" applyAlignment="1">
      <alignment horizontal="center" vertical="center" wrapText="1"/>
    </xf>
    <xf numFmtId="16" fontId="0" fillId="0" borderId="26" xfId="0" applyNumberFormat="1" applyFill="1" applyBorder="1" applyAlignment="1">
      <alignment horizontal="center" vertical="center"/>
    </xf>
    <xf numFmtId="16" fontId="0" fillId="0" borderId="78" xfId="0" applyNumberFormat="1" applyFill="1" applyBorder="1" applyAlignment="1">
      <alignment horizontal="center" vertical="center"/>
    </xf>
    <xf numFmtId="16" fontId="0" fillId="0" borderId="64" xfId="0" applyNumberFormat="1" applyFill="1" applyBorder="1" applyAlignment="1">
      <alignment horizontal="center" vertical="center"/>
    </xf>
    <xf numFmtId="0" fontId="0" fillId="11" borderId="79" xfId="0" applyFill="1" applyBorder="1" applyAlignment="1">
      <alignment horizontal="center" vertical="center"/>
    </xf>
    <xf numFmtId="0" fontId="0" fillId="11" borderId="81" xfId="0" applyFill="1" applyBorder="1" applyAlignment="1">
      <alignment horizontal="center" vertical="center" wrapText="1"/>
    </xf>
    <xf numFmtId="0" fontId="0" fillId="0" borderId="82" xfId="0" applyFill="1" applyBorder="1" applyAlignment="1">
      <alignment horizontal="center" vertical="center"/>
    </xf>
    <xf numFmtId="0" fontId="0" fillId="0" borderId="79" xfId="0" applyFill="1" applyBorder="1" applyAlignment="1">
      <alignment horizontal="center" vertical="center"/>
    </xf>
    <xf numFmtId="14" fontId="0" fillId="0" borderId="81" xfId="0" applyNumberFormat="1" applyFill="1" applyBorder="1" applyAlignment="1">
      <alignment horizontal="center" vertical="center"/>
    </xf>
    <xf numFmtId="164" fontId="0" fillId="0" borderId="81" xfId="0" applyNumberFormat="1" applyFill="1" applyBorder="1" applyAlignment="1">
      <alignment horizontal="center" vertical="center"/>
    </xf>
    <xf numFmtId="0" fontId="2" fillId="0" borderId="83" xfId="1" applyFont="1" applyFill="1" applyBorder="1" applyAlignment="1">
      <alignment horizontal="center" vertical="center"/>
    </xf>
    <xf numFmtId="0" fontId="2" fillId="10" borderId="22" xfId="0" applyFont="1" applyFill="1" applyBorder="1" applyAlignment="1">
      <alignment horizontal="center" vertical="center"/>
    </xf>
    <xf numFmtId="0" fontId="2" fillId="10" borderId="2" xfId="0" applyFont="1" applyFill="1" applyBorder="1" applyAlignment="1">
      <alignment horizontal="center" vertical="center" wrapText="1"/>
    </xf>
    <xf numFmtId="0" fontId="2" fillId="0" borderId="2" xfId="0" applyFont="1" applyFill="1" applyBorder="1" applyAlignment="1">
      <alignment horizontal="center" vertical="center"/>
    </xf>
    <xf numFmtId="16" fontId="2" fillId="0" borderId="25" xfId="0" applyNumberFormat="1" applyFont="1" applyFill="1" applyBorder="1" applyAlignment="1">
      <alignment horizontal="center" vertical="center"/>
    </xf>
    <xf numFmtId="0" fontId="2" fillId="0" borderId="22" xfId="0" applyFont="1" applyFill="1" applyBorder="1" applyAlignment="1">
      <alignment horizontal="center" vertical="center"/>
    </xf>
    <xf numFmtId="14" fontId="2" fillId="0" borderId="2" xfId="0" applyNumberFormat="1" applyFont="1" applyFill="1" applyBorder="1" applyAlignment="1">
      <alignment horizontal="center" vertical="center"/>
    </xf>
    <xf numFmtId="0" fontId="0" fillId="0" borderId="25" xfId="0" applyFill="1" applyBorder="1" applyAlignment="1">
      <alignment horizontal="center" vertical="center"/>
    </xf>
    <xf numFmtId="16" fontId="0" fillId="0" borderId="9" xfId="0" applyNumberFormat="1" applyFill="1" applyBorder="1" applyAlignment="1">
      <alignment horizontal="center" vertical="center"/>
    </xf>
    <xf numFmtId="0" fontId="2" fillId="0" borderId="56" xfId="1" applyFont="1" applyFill="1" applyAlignment="1">
      <alignment horizontal="center" vertical="center"/>
    </xf>
    <xf numFmtId="14" fontId="2" fillId="0" borderId="63" xfId="0" applyNumberFormat="1" applyFont="1" applyFill="1" applyBorder="1" applyAlignment="1">
      <alignment horizontal="center" vertical="center"/>
    </xf>
    <xf numFmtId="0" fontId="0" fillId="11" borderId="85" xfId="0" applyFill="1" applyBorder="1" applyAlignment="1">
      <alignment horizontal="center" vertical="center"/>
    </xf>
    <xf numFmtId="0" fontId="0" fillId="11" borderId="86" xfId="0" applyFill="1" applyBorder="1" applyAlignment="1">
      <alignment horizontal="center" vertical="center" wrapText="1"/>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85" xfId="0" applyFill="1" applyBorder="1" applyAlignment="1">
      <alignment horizontal="center" vertical="center"/>
    </xf>
    <xf numFmtId="14" fontId="0" fillId="0" borderId="86" xfId="0" applyNumberFormat="1" applyFill="1" applyBorder="1" applyAlignment="1">
      <alignment horizontal="center" vertical="center"/>
    </xf>
    <xf numFmtId="0" fontId="2" fillId="0" borderId="86" xfId="0" applyFont="1" applyFill="1" applyBorder="1" applyAlignment="1">
      <alignment horizontal="center" vertical="center"/>
    </xf>
    <xf numFmtId="0" fontId="0" fillId="0" borderId="39" xfId="0" applyFill="1" applyBorder="1" applyAlignment="1">
      <alignment horizontal="center" vertical="center"/>
    </xf>
    <xf numFmtId="0" fontId="0" fillId="0" borderId="0" xfId="0" applyAlignment="1">
      <alignment vertical="center" wrapText="1"/>
    </xf>
    <xf numFmtId="0" fontId="0" fillId="0" borderId="42" xfId="0" applyFill="1" applyBorder="1" applyAlignment="1">
      <alignment vertical="center" wrapText="1"/>
    </xf>
    <xf numFmtId="0" fontId="0" fillId="0" borderId="45" xfId="0" applyFill="1" applyBorder="1" applyAlignment="1">
      <alignment vertical="center" wrapText="1"/>
    </xf>
    <xf numFmtId="0" fontId="2" fillId="0" borderId="45" xfId="0" applyFont="1" applyFill="1" applyBorder="1" applyAlignment="1">
      <alignment vertical="center" wrapText="1"/>
    </xf>
    <xf numFmtId="0" fontId="0" fillId="0" borderId="62" xfId="0" applyFill="1" applyBorder="1" applyAlignment="1">
      <alignment vertical="center" wrapText="1"/>
    </xf>
    <xf numFmtId="0" fontId="0" fillId="0" borderId="66" xfId="0" applyFill="1" applyBorder="1" applyAlignment="1">
      <alignment vertical="center" wrapText="1"/>
    </xf>
    <xf numFmtId="0" fontId="0" fillId="0" borderId="8" xfId="0" applyFill="1" applyBorder="1" applyAlignment="1">
      <alignment vertical="center" wrapText="1"/>
    </xf>
    <xf numFmtId="0" fontId="0" fillId="0" borderId="36" xfId="0" applyFill="1" applyBorder="1" applyAlignment="1">
      <alignment vertical="center" wrapText="1"/>
    </xf>
    <xf numFmtId="0" fontId="0" fillId="0" borderId="74" xfId="0" applyFill="1" applyBorder="1" applyAlignment="1">
      <alignment vertical="center" wrapText="1"/>
    </xf>
    <xf numFmtId="0" fontId="0" fillId="0" borderId="77" xfId="0" applyFill="1" applyBorder="1" applyAlignment="1">
      <alignment vertical="center" wrapText="1"/>
    </xf>
    <xf numFmtId="0" fontId="0" fillId="8" borderId="84" xfId="0" applyFill="1" applyBorder="1" applyAlignment="1">
      <alignment vertical="center" wrapText="1"/>
    </xf>
    <xf numFmtId="0" fontId="2" fillId="0" borderId="83" xfId="1" applyFont="1" applyFill="1" applyBorder="1" applyAlignment="1">
      <alignment vertical="center" wrapText="1"/>
    </xf>
    <xf numFmtId="0" fontId="0" fillId="0" borderId="18" xfId="0" applyFill="1" applyBorder="1" applyAlignment="1">
      <alignment vertical="center" wrapText="1"/>
    </xf>
    <xf numFmtId="0" fontId="2" fillId="0" borderId="56" xfId="1" applyFont="1" applyFill="1" applyAlignment="1">
      <alignment vertical="center" wrapText="1"/>
    </xf>
    <xf numFmtId="0" fontId="0" fillId="0" borderId="0" xfId="0" applyFill="1" applyAlignment="1">
      <alignment horizontal="justify" vertical="center"/>
    </xf>
    <xf numFmtId="0" fontId="0" fillId="0" borderId="0" xfId="0" applyAlignment="1">
      <alignment horizontal="justify" vertical="center"/>
    </xf>
    <xf numFmtId="0" fontId="0" fillId="0" borderId="76" xfId="0" applyBorder="1" applyAlignment="1">
      <alignment horizontal="justify" vertical="center"/>
    </xf>
    <xf numFmtId="0" fontId="0" fillId="8" borderId="88" xfId="0" applyFill="1" applyBorder="1" applyAlignment="1">
      <alignment vertical="center" wrapText="1"/>
    </xf>
    <xf numFmtId="0" fontId="0" fillId="0" borderId="60" xfId="0" applyFill="1" applyBorder="1" applyAlignment="1">
      <alignment vertical="center" wrapText="1"/>
    </xf>
    <xf numFmtId="0" fontId="0" fillId="0" borderId="1" xfId="0" applyBorder="1" applyAlignment="1">
      <alignment horizontal="justify" vertical="center"/>
    </xf>
    <xf numFmtId="0" fontId="0" fillId="0" borderId="1" xfId="0" applyFill="1" applyBorder="1" applyAlignment="1">
      <alignment vertical="center" wrapText="1"/>
    </xf>
    <xf numFmtId="4" fontId="0" fillId="2" borderId="32" xfId="0" applyNumberFormat="1" applyFill="1" applyBorder="1"/>
    <xf numFmtId="4" fontId="0" fillId="2" borderId="8" xfId="0" applyNumberFormat="1" applyFill="1" applyBorder="1"/>
    <xf numFmtId="4" fontId="0" fillId="2" borderId="9" xfId="0" applyNumberFormat="1" applyFill="1" applyBorder="1"/>
    <xf numFmtId="0" fontId="2" fillId="3" borderId="1" xfId="0" applyFont="1" applyFill="1" applyBorder="1" applyAlignment="1">
      <alignment horizontal="center" vertical="center"/>
    </xf>
    <xf numFmtId="0" fontId="0" fillId="2" borderId="0" xfId="0" applyFill="1"/>
    <xf numFmtId="4" fontId="0" fillId="2" borderId="1" xfId="0" applyNumberFormat="1" applyFill="1" applyBorder="1"/>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13"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0" borderId="27" xfId="0" applyNumberFormat="1" applyFont="1" applyBorder="1" applyAlignment="1">
      <alignment horizontal="center" vertical="center"/>
    </xf>
    <xf numFmtId="4" fontId="1" fillId="0" borderId="29" xfId="0" applyNumberFormat="1" applyFont="1" applyBorder="1" applyAlignment="1">
      <alignment horizontal="center" vertical="center"/>
    </xf>
    <xf numFmtId="4" fontId="1" fillId="0" borderId="42" xfId="0" applyNumberFormat="1" applyFont="1" applyBorder="1" applyAlignment="1">
      <alignment horizontal="center" vertical="center" wrapText="1"/>
    </xf>
    <xf numFmtId="4" fontId="1" fillId="0" borderId="43" xfId="0" applyNumberFormat="1" applyFont="1" applyBorder="1" applyAlignment="1">
      <alignment horizontal="center" vertical="center" wrapText="1"/>
    </xf>
    <xf numFmtId="4" fontId="1" fillId="0" borderId="44"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1" xfId="0" applyFont="1" applyBorder="1" applyAlignment="1">
      <alignment horizontal="center" vertical="center" wrapText="1"/>
    </xf>
    <xf numFmtId="0" fontId="1" fillId="0" borderId="10" xfId="0" applyFont="1" applyBorder="1" applyAlignment="1">
      <alignment horizontal="center" vertical="center"/>
    </xf>
    <xf numFmtId="0" fontId="1" fillId="8" borderId="17" xfId="0" applyFont="1" applyFill="1" applyBorder="1" applyAlignment="1">
      <alignment horizontal="center" vertical="center" wrapText="1"/>
    </xf>
    <xf numFmtId="0" fontId="1" fillId="8" borderId="11" xfId="0" applyFont="1" applyFill="1" applyBorder="1" applyAlignment="1">
      <alignment horizontal="center" vertical="center"/>
    </xf>
    <xf numFmtId="49" fontId="1" fillId="0" borderId="17"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4" fontId="1" fillId="0" borderId="31" xfId="0" applyNumberFormat="1" applyFont="1" applyBorder="1" applyAlignment="1">
      <alignment wrapText="1"/>
    </xf>
    <xf numFmtId="4" fontId="1" fillId="0" borderId="48" xfId="0" applyNumberFormat="1" applyFont="1" applyBorder="1" applyAlignment="1"/>
    <xf numFmtId="4" fontId="1" fillId="0" borderId="27" xfId="0" applyNumberFormat="1" applyFont="1" applyBorder="1" applyAlignment="1"/>
    <xf numFmtId="4" fontId="1" fillId="0" borderId="29" xfId="0" applyNumberFormat="1" applyFont="1" applyBorder="1" applyAlignment="1"/>
    <xf numFmtId="4" fontId="1" fillId="0" borderId="34" xfId="0" applyNumberFormat="1" applyFont="1" applyBorder="1" applyAlignment="1">
      <alignment wrapText="1"/>
    </xf>
    <xf numFmtId="4" fontId="1" fillId="0" borderId="29" xfId="0" applyNumberFormat="1" applyFont="1" applyBorder="1" applyAlignment="1">
      <alignment wrapText="1"/>
    </xf>
    <xf numFmtId="4" fontId="1" fillId="0" borderId="12" xfId="0" applyNumberFormat="1" applyFont="1" applyBorder="1" applyAlignment="1">
      <alignment horizontal="center" vertical="center" wrapText="1"/>
    </xf>
    <xf numFmtId="4" fontId="1" fillId="0" borderId="27" xfId="0" applyNumberFormat="1" applyFont="1" applyBorder="1" applyAlignment="1">
      <alignment horizontal="center" vertical="center" wrapText="1"/>
    </xf>
    <xf numFmtId="4" fontId="1" fillId="0" borderId="29"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25" xfId="0" applyFont="1" applyBorder="1" applyAlignment="1">
      <alignment horizontal="center" vertical="center"/>
    </xf>
    <xf numFmtId="0" fontId="1" fillId="0" borderId="34" xfId="0" applyFont="1" applyBorder="1" applyAlignment="1">
      <alignment horizontal="center"/>
    </xf>
    <xf numFmtId="0" fontId="1" fillId="0" borderId="5" xfId="0" applyFont="1" applyBorder="1" applyAlignment="1">
      <alignment horizontal="center" vertical="center" wrapText="1"/>
    </xf>
    <xf numFmtId="0" fontId="1" fillId="0" borderId="22" xfId="0" applyFont="1" applyBorder="1" applyAlignment="1">
      <alignment horizontal="center" vertical="center"/>
    </xf>
    <xf numFmtId="49" fontId="1" fillId="0" borderId="6"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4" fontId="1" fillId="0" borderId="33" xfId="0" applyNumberFormat="1" applyFont="1" applyBorder="1" applyAlignment="1"/>
    <xf numFmtId="4" fontId="1" fillId="0" borderId="19" xfId="0" applyNumberFormat="1" applyFont="1" applyBorder="1" applyAlignment="1">
      <alignment horizontal="center" vertical="center"/>
    </xf>
    <xf numFmtId="4" fontId="1" fillId="0" borderId="51" xfId="0" applyNumberFormat="1" applyFont="1" applyBorder="1" applyAlignment="1">
      <alignment horizontal="center" vertical="center"/>
    </xf>
    <xf numFmtId="4" fontId="0" fillId="4" borderId="54" xfId="0" applyNumberFormat="1" applyFill="1" applyBorder="1" applyAlignment="1">
      <alignment horizontal="center" vertical="center"/>
    </xf>
    <xf numFmtId="4" fontId="0" fillId="4" borderId="37" xfId="0" applyNumberFormat="1" applyFill="1" applyBorder="1" applyAlignment="1">
      <alignment horizontal="center" vertical="center"/>
    </xf>
    <xf numFmtId="4" fontId="0" fillId="4" borderId="55" xfId="0" applyNumberFormat="1" applyFill="1" applyBorder="1" applyAlignment="1">
      <alignment horizontal="center" vertical="center"/>
    </xf>
    <xf numFmtId="4" fontId="0" fillId="0" borderId="51" xfId="0" applyNumberFormat="1" applyFill="1" applyBorder="1" applyAlignment="1">
      <alignment horizontal="center" vertical="center"/>
    </xf>
    <xf numFmtId="4" fontId="0" fillId="0" borderId="30" xfId="0" applyNumberFormat="1" applyFill="1" applyBorder="1" applyAlignment="1">
      <alignment horizontal="center" vertical="center"/>
    </xf>
    <xf numFmtId="4" fontId="0" fillId="0" borderId="47" xfId="0" applyNumberFormat="1" applyFill="1" applyBorder="1" applyAlignment="1">
      <alignment horizontal="center" vertical="center"/>
    </xf>
    <xf numFmtId="4" fontId="0" fillId="0" borderId="16" xfId="0" applyNumberFormat="1" applyFill="1" applyBorder="1" applyAlignment="1">
      <alignment horizontal="center" vertical="center"/>
    </xf>
    <xf numFmtId="4" fontId="0" fillId="0" borderId="3" xfId="0" applyNumberFormat="1" applyFill="1" applyBorder="1" applyAlignment="1">
      <alignment horizontal="center" vertical="center"/>
    </xf>
    <xf numFmtId="4" fontId="0" fillId="0" borderId="24" xfId="0" applyNumberFormat="1" applyFill="1" applyBorder="1" applyAlignment="1">
      <alignment horizontal="center" vertical="center"/>
    </xf>
    <xf numFmtId="4" fontId="0" fillId="0" borderId="19" xfId="0" applyNumberFormat="1" applyFill="1" applyBorder="1" applyAlignment="1">
      <alignment horizontal="center" vertical="center"/>
    </xf>
    <xf numFmtId="4" fontId="0" fillId="0" borderId="20" xfId="0" applyNumberFormat="1" applyFill="1" applyBorder="1" applyAlignment="1">
      <alignment horizontal="center" vertical="center"/>
    </xf>
    <xf numFmtId="4" fontId="0" fillId="0" borderId="23" xfId="0" applyNumberFormat="1" applyFill="1" applyBorder="1" applyAlignment="1">
      <alignment horizontal="center" vertical="center"/>
    </xf>
    <xf numFmtId="0" fontId="0" fillId="0" borderId="51" xfId="0" applyFill="1" applyBorder="1" applyAlignment="1">
      <alignment horizontal="center" vertical="center"/>
    </xf>
    <xf numFmtId="0" fontId="0" fillId="0" borderId="30" xfId="0" applyFill="1" applyBorder="1" applyAlignment="1">
      <alignment horizontal="center" vertical="center"/>
    </xf>
    <xf numFmtId="0" fontId="0" fillId="0" borderId="47" xfId="0" applyFill="1" applyBorder="1" applyAlignment="1">
      <alignment horizontal="center" vertical="center"/>
    </xf>
    <xf numFmtId="0" fontId="0" fillId="0" borderId="16" xfId="0" applyFill="1" applyBorder="1" applyAlignment="1">
      <alignment horizontal="center" vertical="center"/>
    </xf>
    <xf numFmtId="0" fontId="0" fillId="0" borderId="3" xfId="0" applyFill="1" applyBorder="1" applyAlignment="1">
      <alignment horizontal="center" vertical="center"/>
    </xf>
    <xf numFmtId="0" fontId="0" fillId="0" borderId="24" xfId="0" applyFill="1" applyBorder="1" applyAlignment="1">
      <alignment horizontal="center" vertical="center"/>
    </xf>
    <xf numFmtId="4" fontId="0" fillId="5" borderId="54" xfId="0" applyNumberFormat="1" applyFill="1" applyBorder="1" applyAlignment="1">
      <alignment horizontal="center" vertical="center"/>
    </xf>
    <xf numFmtId="4" fontId="0" fillId="0" borderId="37" xfId="0" applyNumberFormat="1" applyBorder="1" applyAlignment="1">
      <alignment horizontal="center" vertical="center"/>
    </xf>
    <xf numFmtId="4" fontId="0" fillId="0" borderId="36" xfId="0" applyNumberFormat="1" applyBorder="1" applyAlignment="1">
      <alignment horizontal="center" vertical="center"/>
    </xf>
    <xf numFmtId="4" fontId="0" fillId="8" borderId="16" xfId="0" applyNumberFormat="1" applyFill="1" applyBorder="1" applyAlignment="1">
      <alignment horizontal="center" vertical="center"/>
    </xf>
    <xf numFmtId="4" fontId="0" fillId="8" borderId="3" xfId="0" applyNumberFormat="1" applyFill="1" applyBorder="1" applyAlignment="1">
      <alignment horizontal="center" vertical="center"/>
    </xf>
    <xf numFmtId="4" fontId="0" fillId="8" borderId="24" xfId="0" applyNumberFormat="1" applyFill="1" applyBorder="1" applyAlignment="1">
      <alignment horizontal="center" vertical="center"/>
    </xf>
    <xf numFmtId="4" fontId="1" fillId="0" borderId="18" xfId="0" applyNumberFormat="1" applyFont="1" applyBorder="1" applyAlignment="1">
      <alignment horizontal="center" vertical="center" wrapText="1"/>
    </xf>
    <xf numFmtId="4" fontId="1" fillId="0" borderId="8" xfId="0" applyNumberFormat="1" applyFont="1" applyBorder="1" applyAlignment="1">
      <alignment horizontal="center" vertical="center" wrapText="1"/>
    </xf>
    <xf numFmtId="4" fontId="1" fillId="0" borderId="22" xfId="0" applyNumberFormat="1" applyFont="1" applyBorder="1" applyAlignment="1">
      <alignment horizontal="center" vertical="center"/>
    </xf>
    <xf numFmtId="4" fontId="1" fillId="0" borderId="1"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xf numFmtId="4" fontId="0" fillId="3" borderId="54" xfId="0" applyNumberFormat="1" applyFill="1" applyBorder="1" applyAlignment="1">
      <alignment horizontal="center" vertical="center"/>
    </xf>
    <xf numFmtId="4" fontId="0" fillId="3" borderId="37" xfId="0" applyNumberFormat="1" applyFill="1" applyBorder="1" applyAlignment="1">
      <alignment horizontal="center" vertical="center"/>
    </xf>
    <xf numFmtId="4" fontId="0" fillId="3" borderId="55" xfId="0" applyNumberFormat="1"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3" xfId="0" applyFill="1" applyBorder="1" applyAlignment="1">
      <alignment horizontal="center" vertical="center"/>
    </xf>
    <xf numFmtId="0" fontId="0" fillId="0" borderId="1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4"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3"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23"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3" xfId="0" applyFill="1" applyBorder="1" applyAlignment="1">
      <alignment horizontal="center" vertical="center" wrapText="1"/>
    </xf>
    <xf numFmtId="0" fontId="0" fillId="8" borderId="24" xfId="0"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center" vertical="center" wrapText="1"/>
    </xf>
    <xf numFmtId="4" fontId="1" fillId="0" borderId="5"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14" fontId="0" fillId="0" borderId="16" xfId="0" applyNumberFormat="1" applyFill="1" applyBorder="1" applyAlignment="1">
      <alignment horizontal="center" vertical="center"/>
    </xf>
    <xf numFmtId="14" fontId="0" fillId="0" borderId="51" xfId="0" applyNumberFormat="1" applyFill="1" applyBorder="1" applyAlignment="1">
      <alignment horizontal="center" vertical="center"/>
    </xf>
    <xf numFmtId="4" fontId="0" fillId="8" borderId="54" xfId="0" applyNumberFormat="1" applyFill="1" applyBorder="1" applyAlignment="1">
      <alignment horizontal="center" vertical="center"/>
    </xf>
    <xf numFmtId="4" fontId="0" fillId="8" borderId="37" xfId="0" applyNumberFormat="1" applyFill="1" applyBorder="1" applyAlignment="1">
      <alignment horizontal="center" vertical="center"/>
    </xf>
    <xf numFmtId="4" fontId="0" fillId="8" borderId="55" xfId="0" applyNumberFormat="1" applyFill="1" applyBorder="1" applyAlignment="1">
      <alignment horizontal="center" vertical="center"/>
    </xf>
    <xf numFmtId="4" fontId="0" fillId="8" borderId="19" xfId="0" applyNumberFormat="1" applyFill="1" applyBorder="1" applyAlignment="1">
      <alignment horizontal="center" vertical="center"/>
    </xf>
    <xf numFmtId="4" fontId="0" fillId="8" borderId="20" xfId="0" applyNumberFormat="1" applyFill="1" applyBorder="1" applyAlignment="1">
      <alignment horizontal="center" vertical="center"/>
    </xf>
    <xf numFmtId="4" fontId="0" fillId="8" borderId="23" xfId="0" applyNumberFormat="1" applyFill="1" applyBorder="1" applyAlignment="1">
      <alignment horizontal="center" vertical="center"/>
    </xf>
    <xf numFmtId="4" fontId="0" fillId="8" borderId="51" xfId="0" applyNumberFormat="1" applyFill="1" applyBorder="1" applyAlignment="1">
      <alignment horizontal="center" vertical="center"/>
    </xf>
    <xf numFmtId="4" fontId="0" fillId="8" borderId="30" xfId="0" applyNumberFormat="1" applyFill="1" applyBorder="1" applyAlignment="1">
      <alignment horizontal="center" vertical="center"/>
    </xf>
    <xf numFmtId="4" fontId="0" fillId="8" borderId="47" xfId="0" applyNumberFormat="1" applyFill="1" applyBorder="1" applyAlignment="1">
      <alignment horizontal="center" vertical="center"/>
    </xf>
    <xf numFmtId="49" fontId="0" fillId="8" borderId="16" xfId="0" applyNumberFormat="1" applyFill="1" applyBorder="1" applyAlignment="1">
      <alignment horizontal="center" vertical="center"/>
    </xf>
    <xf numFmtId="0" fontId="0" fillId="8" borderId="3" xfId="0" applyFill="1" applyBorder="1" applyAlignment="1">
      <alignment horizontal="center" vertical="center"/>
    </xf>
    <xf numFmtId="0" fontId="0" fillId="8" borderId="24" xfId="0" applyFill="1" applyBorder="1" applyAlignment="1">
      <alignment horizontal="center" vertical="center"/>
    </xf>
    <xf numFmtId="0" fontId="1" fillId="0" borderId="8" xfId="0" applyFont="1" applyBorder="1" applyAlignment="1">
      <alignment horizontal="center" vertical="center" wrapText="1"/>
    </xf>
    <xf numFmtId="0" fontId="1" fillId="0" borderId="22" xfId="0" applyFont="1" applyBorder="1" applyAlignment="1">
      <alignment horizontal="center" vertical="center" wrapText="1"/>
    </xf>
    <xf numFmtId="4" fontId="0" fillId="0" borderId="19" xfId="0" applyNumberFormat="1" applyFill="1" applyBorder="1" applyAlignment="1">
      <alignment vertical="center"/>
    </xf>
    <xf numFmtId="4" fontId="0" fillId="0" borderId="20" xfId="0" applyNumberFormat="1" applyBorder="1" applyAlignment="1">
      <alignment vertical="center"/>
    </xf>
    <xf numFmtId="4" fontId="0" fillId="0" borderId="21" xfId="0" applyNumberFormat="1" applyBorder="1" applyAlignment="1">
      <alignment vertical="center"/>
    </xf>
    <xf numFmtId="4" fontId="0" fillId="0" borderId="51" xfId="0" applyNumberFormat="1" applyFill="1" applyBorder="1" applyAlignment="1">
      <alignment vertical="center"/>
    </xf>
    <xf numFmtId="4" fontId="0" fillId="0" borderId="30" xfId="0" applyNumberFormat="1" applyBorder="1" applyAlignment="1">
      <alignment vertical="center"/>
    </xf>
    <xf numFmtId="4" fontId="0" fillId="0" borderId="26" xfId="0" applyNumberFormat="1" applyBorder="1" applyAlignment="1">
      <alignment vertical="center"/>
    </xf>
    <xf numFmtId="4" fontId="0" fillId="0" borderId="54" xfId="0" applyNumberFormat="1" applyFill="1" applyBorder="1" applyAlignment="1">
      <alignment vertical="center"/>
    </xf>
    <xf numFmtId="4" fontId="0" fillId="0" borderId="37" xfId="0" applyNumberFormat="1" applyBorder="1" applyAlignment="1">
      <alignment vertical="center"/>
    </xf>
    <xf numFmtId="4" fontId="0" fillId="0" borderId="36" xfId="0" applyNumberFormat="1" applyBorder="1" applyAlignment="1">
      <alignment vertical="center"/>
    </xf>
    <xf numFmtId="4" fontId="0" fillId="8" borderId="54" xfId="0" applyNumberFormat="1" applyFill="1" applyBorder="1" applyAlignment="1">
      <alignment vertical="center"/>
    </xf>
    <xf numFmtId="4" fontId="0" fillId="8" borderId="37" xfId="0" applyNumberFormat="1" applyFill="1" applyBorder="1" applyAlignment="1">
      <alignment vertical="center"/>
    </xf>
    <xf numFmtId="4" fontId="0" fillId="8" borderId="55" xfId="0" applyNumberFormat="1" applyFill="1" applyBorder="1" applyAlignment="1">
      <alignment vertical="center"/>
    </xf>
    <xf numFmtId="4" fontId="0" fillId="8" borderId="19" xfId="0" applyNumberFormat="1" applyFill="1" applyBorder="1" applyAlignment="1">
      <alignment vertical="center"/>
    </xf>
    <xf numFmtId="4" fontId="0" fillId="8" borderId="20" xfId="0" applyNumberFormat="1" applyFill="1" applyBorder="1" applyAlignment="1">
      <alignment vertical="center"/>
    </xf>
    <xf numFmtId="4" fontId="0" fillId="8" borderId="23" xfId="0" applyNumberFormat="1" applyFill="1" applyBorder="1" applyAlignment="1">
      <alignment vertical="center"/>
    </xf>
    <xf numFmtId="4" fontId="0" fillId="8" borderId="51" xfId="0" applyNumberFormat="1" applyFill="1" applyBorder="1" applyAlignment="1">
      <alignment vertical="center"/>
    </xf>
    <xf numFmtId="4" fontId="0" fillId="8" borderId="30" xfId="0" applyNumberFormat="1" applyFill="1" applyBorder="1" applyAlignment="1">
      <alignment vertical="center"/>
    </xf>
    <xf numFmtId="4" fontId="0" fillId="8" borderId="47" xfId="0" applyNumberFormat="1" applyFill="1" applyBorder="1" applyAlignment="1">
      <alignment vertical="center"/>
    </xf>
    <xf numFmtId="4" fontId="1" fillId="0" borderId="53"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25" xfId="0" applyNumberFormat="1" applyFont="1" applyBorder="1" applyAlignment="1">
      <alignment horizontal="center" vertical="center" wrapText="1"/>
    </xf>
    <xf numFmtId="4" fontId="1" fillId="0" borderId="33" xfId="0" applyNumberFormat="1" applyFont="1" applyBorder="1" applyAlignment="1">
      <alignment horizontal="center" vertical="center"/>
    </xf>
    <xf numFmtId="16" fontId="0" fillId="0" borderId="51" xfId="0" applyNumberFormat="1" applyFill="1" applyBorder="1" applyAlignment="1">
      <alignment horizontal="center" vertical="center"/>
    </xf>
    <xf numFmtId="49" fontId="0" fillId="8" borderId="51" xfId="0" applyNumberFormat="1" applyFill="1" applyBorder="1" applyAlignment="1">
      <alignment horizontal="center" vertical="center"/>
    </xf>
    <xf numFmtId="49" fontId="0" fillId="8" borderId="30" xfId="0" applyNumberFormat="1" applyFill="1" applyBorder="1" applyAlignment="1">
      <alignment horizontal="center" vertical="center"/>
    </xf>
    <xf numFmtId="49" fontId="0" fillId="8" borderId="26" xfId="0" applyNumberFormat="1" applyFill="1" applyBorder="1" applyAlignment="1">
      <alignment horizontal="center" vertical="center"/>
    </xf>
    <xf numFmtId="4" fontId="0" fillId="0" borderId="54" xfId="0" applyNumberFormat="1" applyFill="1" applyBorder="1" applyAlignment="1">
      <alignment horizontal="center" vertical="center"/>
    </xf>
    <xf numFmtId="4" fontId="0" fillId="0" borderId="20" xfId="0" applyNumberFormat="1" applyBorder="1" applyAlignment="1">
      <alignment horizontal="center" vertical="center"/>
    </xf>
    <xf numFmtId="4" fontId="0" fillId="0" borderId="21" xfId="0" applyNumberFormat="1" applyBorder="1" applyAlignment="1">
      <alignment horizontal="center" vertical="center"/>
    </xf>
    <xf numFmtId="4" fontId="0" fillId="0" borderId="30" xfId="0" applyNumberFormat="1" applyBorder="1" applyAlignment="1">
      <alignment horizontal="center" vertical="center"/>
    </xf>
    <xf numFmtId="4" fontId="0" fillId="0" borderId="26" xfId="0" applyNumberFormat="1" applyBorder="1" applyAlignment="1">
      <alignment horizontal="center" vertical="center"/>
    </xf>
    <xf numFmtId="4" fontId="0" fillId="0" borderId="54" xfId="0" applyNumberFormat="1" applyFill="1" applyBorder="1" applyAlignment="1"/>
    <xf numFmtId="4" fontId="0" fillId="0" borderId="37" xfId="0" applyNumberFormat="1" applyBorder="1" applyAlignment="1"/>
    <xf numFmtId="4" fontId="0" fillId="0" borderId="36" xfId="0" applyNumberFormat="1" applyBorder="1" applyAlignment="1"/>
    <xf numFmtId="4" fontId="0" fillId="0" borderId="19" xfId="0" applyNumberFormat="1" applyFill="1" applyBorder="1" applyAlignment="1"/>
    <xf numFmtId="4" fontId="0" fillId="0" borderId="20" xfId="0" applyNumberFormat="1" applyBorder="1" applyAlignment="1"/>
    <xf numFmtId="4" fontId="0" fillId="0" borderId="21" xfId="0" applyNumberFormat="1" applyBorder="1" applyAlignment="1"/>
    <xf numFmtId="4" fontId="0" fillId="0" borderId="51" xfId="0" applyNumberFormat="1" applyFill="1" applyBorder="1" applyAlignment="1"/>
    <xf numFmtId="4" fontId="0" fillId="0" borderId="30" xfId="0" applyNumberFormat="1" applyBorder="1" applyAlignment="1"/>
    <xf numFmtId="4" fontId="0" fillId="0" borderId="26" xfId="0" applyNumberFormat="1" applyBorder="1" applyAlignment="1"/>
    <xf numFmtId="2" fontId="0" fillId="8" borderId="2" xfId="0" applyNumberFormat="1" applyFill="1" applyBorder="1" applyAlignment="1"/>
    <xf numFmtId="0" fontId="0" fillId="8" borderId="17" xfId="0" applyFill="1" applyBorder="1" applyAlignment="1"/>
    <xf numFmtId="2" fontId="0" fillId="8" borderId="40" xfId="0" applyNumberFormat="1" applyFill="1" applyBorder="1" applyAlignment="1"/>
    <xf numFmtId="2" fontId="0" fillId="8" borderId="41" xfId="0" applyNumberFormat="1" applyFill="1" applyBorder="1" applyAlignment="1"/>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8" borderId="2" xfId="0" applyFill="1" applyBorder="1" applyAlignment="1"/>
    <xf numFmtId="0" fontId="0" fillId="11" borderId="1" xfId="0" applyFill="1" applyBorder="1" applyAlignment="1">
      <alignment horizontal="center" vertical="center" wrapText="1"/>
    </xf>
    <xf numFmtId="0" fontId="0" fillId="11" borderId="1" xfId="0" applyFill="1" applyBorder="1" applyAlignment="1"/>
    <xf numFmtId="0" fontId="0" fillId="11" borderId="2" xfId="0" applyFill="1" applyBorder="1" applyAlignment="1"/>
    <xf numFmtId="0" fontId="0" fillId="11" borderId="1" xfId="0"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63" xfId="0" applyBorder="1" applyAlignment="1"/>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xf numFmtId="0" fontId="0" fillId="11" borderId="20" xfId="0" applyFill="1" applyBorder="1" applyAlignment="1">
      <alignment horizontal="center" vertical="center"/>
    </xf>
    <xf numFmtId="0" fontId="0" fillId="11" borderId="72" xfId="0" applyFill="1" applyBorder="1" applyAlignment="1">
      <alignment horizontal="center" vertical="center"/>
    </xf>
    <xf numFmtId="0" fontId="0" fillId="11" borderId="30" xfId="0" applyFill="1" applyBorder="1" applyAlignment="1">
      <alignment horizontal="center" vertical="center" wrapText="1"/>
    </xf>
    <xf numFmtId="0" fontId="0" fillId="11" borderId="73" xfId="0" applyFill="1" applyBorder="1" applyAlignment="1">
      <alignment horizontal="center" vertical="center" wrapText="1"/>
    </xf>
    <xf numFmtId="0" fontId="0" fillId="11" borderId="3" xfId="0" applyFill="1" applyBorder="1" applyAlignment="1">
      <alignment horizontal="center" vertical="center"/>
    </xf>
    <xf numFmtId="0" fontId="0" fillId="11" borderId="67" xfId="0" applyFill="1" applyBorder="1" applyAlignment="1">
      <alignment horizontal="center" vertical="center"/>
    </xf>
    <xf numFmtId="49" fontId="0" fillId="11" borderId="3" xfId="0" applyNumberFormat="1" applyFill="1" applyBorder="1" applyAlignment="1">
      <alignment horizontal="center" vertical="center"/>
    </xf>
    <xf numFmtId="49" fontId="0" fillId="11" borderId="67" xfId="0" applyNumberFormat="1" applyFill="1" applyBorder="1" applyAlignment="1">
      <alignment horizontal="center" vertical="center"/>
    </xf>
    <xf numFmtId="0" fontId="0" fillId="6" borderId="30" xfId="0" applyFill="1" applyBorder="1" applyAlignment="1">
      <alignment horizontal="center" vertical="center"/>
    </xf>
    <xf numFmtId="0" fontId="0" fillId="6" borderId="73" xfId="0" applyFill="1" applyBorder="1" applyAlignment="1">
      <alignment horizontal="center" vertical="center"/>
    </xf>
    <xf numFmtId="0" fontId="0" fillId="11" borderId="22" xfId="0" applyFill="1" applyBorder="1" applyAlignment="1">
      <alignment horizontal="center" vertical="center"/>
    </xf>
    <xf numFmtId="0" fontId="0" fillId="0" borderId="20" xfId="0" applyBorder="1" applyAlignment="1">
      <alignment horizontal="center" vertical="center"/>
    </xf>
    <xf numFmtId="0" fontId="0" fillId="0" borderId="72" xfId="0" applyBorder="1" applyAlignment="1">
      <alignment horizontal="center" vertical="center"/>
    </xf>
    <xf numFmtId="0" fontId="0" fillId="11" borderId="25" xfId="0" applyFill="1" applyBorder="1" applyAlignment="1">
      <alignment horizontal="center" vertical="center" wrapText="1"/>
    </xf>
    <xf numFmtId="0" fontId="0" fillId="0" borderId="30" xfId="0" applyBorder="1" applyAlignment="1">
      <alignment horizontal="center" vertical="center" wrapText="1"/>
    </xf>
    <xf numFmtId="0" fontId="0" fillId="0" borderId="73" xfId="0" applyBorder="1" applyAlignment="1">
      <alignment horizontal="center" vertical="center" wrapText="1"/>
    </xf>
    <xf numFmtId="0" fontId="0" fillId="11" borderId="2" xfId="0" applyFill="1" applyBorder="1" applyAlignment="1">
      <alignment horizontal="center" vertical="center"/>
    </xf>
    <xf numFmtId="0" fontId="0" fillId="0" borderId="3" xfId="0" applyBorder="1" applyAlignment="1">
      <alignment horizontal="center" vertical="center"/>
    </xf>
    <xf numFmtId="0" fontId="0" fillId="0" borderId="67" xfId="0" applyBorder="1" applyAlignment="1">
      <alignment horizontal="center" vertical="center"/>
    </xf>
    <xf numFmtId="49" fontId="0" fillId="11" borderId="2" xfId="0" applyNumberFormat="1" applyFill="1" applyBorder="1" applyAlignment="1">
      <alignment horizontal="center" vertical="center"/>
    </xf>
    <xf numFmtId="0" fontId="0" fillId="7" borderId="25" xfId="0" applyFill="1" applyBorder="1" applyAlignment="1">
      <alignment horizontal="center" vertical="center"/>
    </xf>
    <xf numFmtId="0" fontId="0" fillId="0" borderId="30" xfId="0" applyBorder="1" applyAlignment="1">
      <alignment horizontal="center" vertical="center"/>
    </xf>
    <xf numFmtId="0" fontId="0" fillId="0" borderId="71" xfId="0" applyBorder="1" applyAlignment="1">
      <alignment horizontal="center" vertical="center"/>
    </xf>
    <xf numFmtId="0" fontId="0" fillId="0" borderId="73" xfId="0" applyBorder="1" applyAlignment="1">
      <alignment horizontal="center" vertical="center"/>
    </xf>
    <xf numFmtId="0" fontId="0" fillId="0" borderId="6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73" xfId="0" applyFill="1" applyBorder="1" applyAlignment="1">
      <alignment horizontal="center" vertical="center" wrapText="1"/>
    </xf>
    <xf numFmtId="0" fontId="0" fillId="11" borderId="68" xfId="0" applyFill="1" applyBorder="1" applyAlignment="1">
      <alignment horizontal="center" vertical="center"/>
    </xf>
    <xf numFmtId="0" fontId="0" fillId="11" borderId="69" xfId="0" applyFill="1" applyBorder="1" applyAlignment="1">
      <alignment horizontal="center" vertical="center" wrapText="1"/>
    </xf>
    <xf numFmtId="0" fontId="1" fillId="0" borderId="42" xfId="0" applyFont="1" applyBorder="1" applyAlignment="1">
      <alignment horizontal="center" vertical="center" wrapText="1"/>
    </xf>
    <xf numFmtId="0" fontId="1" fillId="0" borderId="44" xfId="0" applyFont="1" applyBorder="1" applyAlignment="1">
      <alignment horizontal="center" vertical="center" wrapText="1"/>
    </xf>
    <xf numFmtId="0" fontId="0" fillId="8" borderId="17" xfId="0" applyFill="1" applyBorder="1" applyAlignment="1">
      <alignment horizontal="center" vertical="center"/>
    </xf>
    <xf numFmtId="14" fontId="0" fillId="0" borderId="3" xfId="0" applyNumberFormat="1" applyFill="1" applyBorder="1" applyAlignment="1">
      <alignment horizontal="center" vertical="center"/>
    </xf>
    <xf numFmtId="0" fontId="0" fillId="0" borderId="17" xfId="0" applyFill="1" applyBorder="1" applyAlignment="1">
      <alignment horizontal="center" vertical="center"/>
    </xf>
    <xf numFmtId="0" fontId="0" fillId="0" borderId="26" xfId="0" applyFill="1" applyBorder="1" applyAlignment="1">
      <alignment horizontal="center" vertical="center"/>
    </xf>
    <xf numFmtId="0" fontId="0" fillId="0" borderId="37" xfId="0" applyFill="1" applyBorder="1" applyAlignment="1">
      <alignment vertical="center" wrapText="1"/>
    </xf>
    <xf numFmtId="0" fontId="0" fillId="0" borderId="36" xfId="0" applyFill="1" applyBorder="1" applyAlignment="1">
      <alignment vertical="center" wrapText="1"/>
    </xf>
    <xf numFmtId="0" fontId="0" fillId="10" borderId="1" xfId="0" applyFill="1" applyBorder="1" applyAlignment="1">
      <alignment horizontal="center" vertical="center" wrapText="1"/>
    </xf>
    <xf numFmtId="0" fontId="0" fillId="10" borderId="1" xfId="0" applyFill="1" applyBorder="1" applyAlignment="1"/>
    <xf numFmtId="0" fontId="0" fillId="10" borderId="2" xfId="0" applyFill="1" applyBorder="1" applyAlignment="1"/>
    <xf numFmtId="49" fontId="0" fillId="10" borderId="1" xfId="0" applyNumberFormat="1" applyFill="1" applyBorder="1" applyAlignment="1">
      <alignment horizontal="center" vertical="center" wrapText="1"/>
    </xf>
    <xf numFmtId="0" fontId="0" fillId="7" borderId="59" xfId="0" applyFill="1" applyBorder="1" applyAlignment="1">
      <alignment horizontal="center" vertical="center" wrapText="1"/>
    </xf>
    <xf numFmtId="0" fontId="0" fillId="7" borderId="60" xfId="0" applyFill="1" applyBorder="1" applyAlignment="1">
      <alignment horizontal="center" vertical="center" wrapText="1"/>
    </xf>
    <xf numFmtId="0" fontId="0" fillId="0" borderId="60" xfId="0" applyBorder="1" applyAlignment="1"/>
    <xf numFmtId="0" fontId="0" fillId="7" borderId="1" xfId="0" applyFill="1" applyBorder="1" applyAlignment="1"/>
    <xf numFmtId="0" fontId="0" fillId="7" borderId="2" xfId="0" applyFill="1" applyBorder="1" applyAlignment="1"/>
    <xf numFmtId="0" fontId="0" fillId="2" borderId="69" xfId="0" applyFill="1" applyBorder="1" applyAlignment="1">
      <alignment horizontal="center" vertical="center"/>
    </xf>
    <xf numFmtId="0" fontId="0" fillId="2" borderId="30" xfId="0" applyFill="1" applyBorder="1" applyAlignment="1">
      <alignment horizontal="center" vertical="center"/>
    </xf>
    <xf numFmtId="0" fontId="0" fillId="2" borderId="73" xfId="0" applyFill="1" applyBorder="1" applyAlignment="1">
      <alignment horizontal="center" vertical="center"/>
    </xf>
    <xf numFmtId="0" fontId="1" fillId="0" borderId="38" xfId="0" applyFont="1" applyBorder="1" applyAlignment="1">
      <alignment horizontal="center" vertical="center" wrapText="1"/>
    </xf>
    <xf numFmtId="0" fontId="1" fillId="0" borderId="40" xfId="0" applyFont="1" applyBorder="1" applyAlignment="1">
      <alignment horizontal="center" vertical="center" wrapText="1"/>
    </xf>
    <xf numFmtId="0" fontId="0" fillId="0" borderId="68" xfId="0" applyBorder="1" applyAlignment="1">
      <alignment horizontal="center" vertical="center"/>
    </xf>
    <xf numFmtId="0" fontId="0" fillId="8" borderId="70" xfId="0" applyFill="1" applyBorder="1" applyAlignment="1">
      <alignment horizontal="center" vertical="center"/>
    </xf>
    <xf numFmtId="0" fontId="0" fillId="8" borderId="67" xfId="0" applyFill="1" applyBorder="1" applyAlignment="1">
      <alignment horizontal="center" vertical="center"/>
    </xf>
    <xf numFmtId="49" fontId="0" fillId="8" borderId="70" xfId="0" applyNumberFormat="1" applyFill="1" applyBorder="1" applyAlignment="1">
      <alignment horizontal="center" vertical="center"/>
    </xf>
    <xf numFmtId="0" fontId="0" fillId="8" borderId="68" xfId="0" applyFill="1" applyBorder="1" applyAlignment="1">
      <alignment horizontal="center" vertical="center"/>
    </xf>
    <xf numFmtId="0" fontId="0" fillId="8" borderId="72" xfId="0" applyFill="1" applyBorder="1" applyAlignment="1">
      <alignment horizontal="center" vertical="center"/>
    </xf>
    <xf numFmtId="49" fontId="0" fillId="2" borderId="69" xfId="0" applyNumberFormat="1" applyFill="1" applyBorder="1" applyAlignment="1">
      <alignment horizontal="center" vertical="center"/>
    </xf>
    <xf numFmtId="49" fontId="0" fillId="2" borderId="73" xfId="0" applyNumberFormat="1" applyFill="1" applyBorder="1" applyAlignment="1">
      <alignment horizontal="center" vertical="center"/>
    </xf>
    <xf numFmtId="16" fontId="0" fillId="0" borderId="25" xfId="0" applyNumberFormat="1" applyFill="1" applyBorder="1" applyAlignment="1">
      <alignment horizontal="center" vertical="center"/>
    </xf>
    <xf numFmtId="16" fontId="0" fillId="0" borderId="30" xfId="0" applyNumberFormat="1" applyFill="1" applyBorder="1" applyAlignment="1">
      <alignment horizontal="center" vertical="center"/>
    </xf>
    <xf numFmtId="16" fontId="0" fillId="0" borderId="73" xfId="0" applyNumberFormat="1"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0" fillId="0" borderId="72" xfId="0" applyFill="1" applyBorder="1" applyAlignment="1">
      <alignment horizontal="center" vertical="center"/>
    </xf>
    <xf numFmtId="14" fontId="0" fillId="0" borderId="2" xfId="0" applyNumberFormat="1" applyFill="1" applyBorder="1" applyAlignment="1">
      <alignment horizontal="center" vertical="center"/>
    </xf>
    <xf numFmtId="14" fontId="0" fillId="0" borderId="67" xfId="0" applyNumberFormat="1" applyFill="1" applyBorder="1" applyAlignment="1">
      <alignment horizontal="center" vertical="center"/>
    </xf>
    <xf numFmtId="0" fontId="0" fillId="11" borderId="2"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67" xfId="0" applyFill="1" applyBorder="1" applyAlignment="1">
      <alignment horizontal="center" vertical="center" wrapText="1"/>
    </xf>
    <xf numFmtId="0" fontId="0" fillId="0" borderId="2" xfId="0" applyFill="1" applyBorder="1" applyAlignment="1">
      <alignment horizontal="center" vertical="center"/>
    </xf>
    <xf numFmtId="0" fontId="0" fillId="0" borderId="67" xfId="0" applyFill="1" applyBorder="1" applyAlignment="1">
      <alignment horizontal="center" vertical="center"/>
    </xf>
    <xf numFmtId="49" fontId="0" fillId="10" borderId="70" xfId="0" applyNumberFormat="1" applyFill="1" applyBorder="1" applyAlignment="1">
      <alignment horizontal="center" vertical="center"/>
    </xf>
    <xf numFmtId="49" fontId="0" fillId="10" borderId="3" xfId="0" applyNumberFormat="1" applyFill="1" applyBorder="1" applyAlignment="1">
      <alignment horizontal="center" vertical="center"/>
    </xf>
    <xf numFmtId="49" fontId="0" fillId="10" borderId="67" xfId="0" applyNumberFormat="1" applyFill="1" applyBorder="1" applyAlignment="1">
      <alignment horizontal="center" vertical="center"/>
    </xf>
    <xf numFmtId="0" fontId="0" fillId="6" borderId="69" xfId="0" applyFill="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3" xfId="0" applyFill="1" applyBorder="1" applyAlignment="1">
      <alignment horizontal="center" vertical="center" wrapText="1"/>
    </xf>
    <xf numFmtId="0" fontId="0" fillId="10" borderId="17" xfId="0" applyFill="1" applyBorder="1" applyAlignment="1">
      <alignment horizontal="center" vertical="center" wrapText="1"/>
    </xf>
    <xf numFmtId="0" fontId="0" fillId="0" borderId="21" xfId="0" applyFill="1" applyBorder="1" applyAlignment="1">
      <alignment horizontal="center" vertical="center"/>
    </xf>
    <xf numFmtId="0" fontId="0" fillId="11" borderId="70" xfId="0" applyFill="1" applyBorder="1" applyAlignment="1">
      <alignment horizontal="center" vertical="center"/>
    </xf>
    <xf numFmtId="49" fontId="0" fillId="11" borderId="70" xfId="0" applyNumberFormat="1" applyFill="1" applyBorder="1" applyAlignment="1">
      <alignment horizontal="center" vertical="center"/>
    </xf>
    <xf numFmtId="0" fontId="0" fillId="10" borderId="69" xfId="0" applyFill="1" applyBorder="1" applyAlignment="1">
      <alignment horizontal="center" vertical="center" wrapText="1"/>
    </xf>
    <xf numFmtId="0" fontId="0" fillId="10" borderId="30" xfId="0" applyFill="1" applyBorder="1" applyAlignment="1">
      <alignment horizontal="center" vertical="center" wrapText="1"/>
    </xf>
    <xf numFmtId="0" fontId="0" fillId="10" borderId="73" xfId="0" applyFill="1" applyBorder="1" applyAlignment="1">
      <alignment horizontal="center" vertical="center" wrapText="1"/>
    </xf>
    <xf numFmtId="0" fontId="0" fillId="10" borderId="68" xfId="0" applyFill="1" applyBorder="1" applyAlignment="1">
      <alignment horizontal="center" vertical="center"/>
    </xf>
    <xf numFmtId="0" fontId="0" fillId="10" borderId="72" xfId="0" applyFill="1" applyBorder="1" applyAlignment="1">
      <alignment horizontal="center" vertical="center"/>
    </xf>
    <xf numFmtId="0" fontId="0" fillId="10" borderId="70" xfId="0" applyFill="1" applyBorder="1" applyAlignment="1">
      <alignment horizontal="center" vertical="center"/>
    </xf>
    <xf numFmtId="0" fontId="0" fillId="10" borderId="3" xfId="0" applyFill="1" applyBorder="1" applyAlignment="1">
      <alignment horizontal="center" vertical="center"/>
    </xf>
    <xf numFmtId="0" fontId="0" fillId="10" borderId="67" xfId="0" applyFill="1" applyBorder="1" applyAlignment="1">
      <alignment horizontal="center" vertical="center"/>
    </xf>
    <xf numFmtId="0" fontId="0" fillId="0" borderId="25" xfId="0" applyFill="1" applyBorder="1" applyAlignment="1">
      <alignment horizontal="center" vertical="center"/>
    </xf>
    <xf numFmtId="0" fontId="0" fillId="0" borderId="73" xfId="0" applyFill="1" applyBorder="1" applyAlignment="1">
      <alignment horizontal="center" vertical="center"/>
    </xf>
    <xf numFmtId="0" fontId="0" fillId="0" borderId="18" xfId="0" applyFill="1" applyBorder="1" applyAlignment="1">
      <alignment vertical="center" wrapText="1"/>
    </xf>
    <xf numFmtId="0" fontId="0" fillId="0" borderId="75" xfId="0" applyFill="1" applyBorder="1" applyAlignment="1">
      <alignment vertical="center" wrapText="1"/>
    </xf>
    <xf numFmtId="0" fontId="0" fillId="8" borderId="20" xfId="0" applyFill="1" applyBorder="1" applyAlignment="1">
      <alignment horizontal="center" vertical="center"/>
    </xf>
  </cellXfs>
  <cellStyles count="3">
    <cellStyle name="Excel Built-in Normal 1" xfId="2"/>
    <cellStyle name="Normální" xfId="0" builtinId="0"/>
    <cellStyle name="Poznámka" xfId="1" builtinId="10"/>
  </cellStyles>
  <dxfs count="0"/>
  <tableStyles count="0" defaultTableStyle="TableStyleMedium2" defaultPivotStyle="PivotStyleLight16"/>
  <colors>
    <mruColors>
      <color rgb="FFFF33CC"/>
      <color rgb="FFD60093"/>
      <color rgb="FFCC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dik&#225;torov&#225;%20sousta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s>
    <sheetDataSet>
      <sheetData sheetId="0">
        <row r="379">
          <cell r="F379" t="str">
            <v>osoby</v>
          </cell>
        </row>
        <row r="380">
          <cell r="F380" t="str">
            <v>osoby</v>
          </cell>
          <cell r="G380" t="str">
            <v>výstup</v>
          </cell>
        </row>
      </sheetData>
      <sheetData sheetId="1"/>
      <sheetData sheetId="2"/>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6"/>
  <sheetViews>
    <sheetView zoomScaleNormal="100" workbookViewId="0">
      <pane xSplit="12" ySplit="5" topLeftCell="M60" activePane="bottomRight" state="frozen"/>
      <selection pane="topRight" activeCell="M1" sqref="M1"/>
      <selection pane="bottomLeft" activeCell="A8" sqref="A8"/>
      <selection pane="bottomRight" activeCell="A156" sqref="A156:A159"/>
    </sheetView>
  </sheetViews>
  <sheetFormatPr defaultRowHeight="15" x14ac:dyDescent="0.25"/>
  <cols>
    <col min="1" max="1" width="11.85546875" customWidth="1"/>
    <col min="2" max="2" width="26.140625" customWidth="1"/>
    <col min="3" max="3" width="9.5703125" customWidth="1"/>
    <col min="7" max="7" width="14.5703125" customWidth="1"/>
    <col min="8" max="8" width="10.42578125" style="17" customWidth="1"/>
    <col min="9" max="9" width="10.140625" style="17" customWidth="1"/>
    <col min="10" max="10" width="13.28515625" style="17" customWidth="1"/>
    <col min="11" max="11" width="15.140625" style="17" customWidth="1"/>
    <col min="12" max="12" width="10.140625" style="17" customWidth="1"/>
    <col min="13" max="13" width="12.5703125" style="17" customWidth="1"/>
    <col min="14" max="14" width="9.140625" style="17"/>
  </cols>
  <sheetData>
    <row r="1" spans="1:16" x14ac:dyDescent="0.25">
      <c r="A1" s="6" t="s">
        <v>15</v>
      </c>
    </row>
    <row r="2" spans="1:16" ht="15.75" thickBot="1" x14ac:dyDescent="0.3"/>
    <row r="3" spans="1:16" ht="15.75" customHeight="1" thickBot="1" x14ac:dyDescent="0.3">
      <c r="A3" s="260" t="s">
        <v>0</v>
      </c>
      <c r="B3" s="260" t="s">
        <v>1</v>
      </c>
      <c r="C3" s="263" t="s">
        <v>2</v>
      </c>
      <c r="D3" s="273" t="s">
        <v>6</v>
      </c>
      <c r="E3" s="274"/>
      <c r="F3" s="274"/>
      <c r="G3" s="275"/>
      <c r="H3" s="249" t="s">
        <v>13</v>
      </c>
      <c r="I3" s="250"/>
      <c r="J3" s="250"/>
      <c r="K3" s="250"/>
      <c r="L3" s="251"/>
      <c r="M3" s="257" t="s">
        <v>14</v>
      </c>
    </row>
    <row r="4" spans="1:16" ht="15.75" thickBot="1" x14ac:dyDescent="0.3">
      <c r="A4" s="261"/>
      <c r="B4" s="261"/>
      <c r="C4" s="264"/>
      <c r="D4" s="266" t="s">
        <v>3</v>
      </c>
      <c r="E4" s="268" t="s">
        <v>65</v>
      </c>
      <c r="F4" s="270" t="s">
        <v>4</v>
      </c>
      <c r="G4" s="272" t="s">
        <v>5</v>
      </c>
      <c r="H4" s="276" t="s">
        <v>7</v>
      </c>
      <c r="I4" s="278" t="s">
        <v>11</v>
      </c>
      <c r="J4" s="279"/>
      <c r="K4" s="280" t="s">
        <v>12</v>
      </c>
      <c r="L4" s="281"/>
      <c r="M4" s="258"/>
    </row>
    <row r="5" spans="1:16" ht="60.75" customHeight="1" thickBot="1" x14ac:dyDescent="0.3">
      <c r="A5" s="262"/>
      <c r="B5" s="262"/>
      <c r="C5" s="265"/>
      <c r="D5" s="267"/>
      <c r="E5" s="269"/>
      <c r="F5" s="271"/>
      <c r="G5" s="265"/>
      <c r="H5" s="277"/>
      <c r="I5" s="18" t="s">
        <v>8</v>
      </c>
      <c r="J5" s="19" t="s">
        <v>9</v>
      </c>
      <c r="K5" s="20" t="s">
        <v>10</v>
      </c>
      <c r="L5" s="83" t="s">
        <v>168</v>
      </c>
      <c r="M5" s="259"/>
    </row>
    <row r="6" spans="1:16" ht="30" x14ac:dyDescent="0.25">
      <c r="A6" s="16" t="s">
        <v>193</v>
      </c>
      <c r="B6" s="46" t="s">
        <v>109</v>
      </c>
      <c r="C6" s="47"/>
      <c r="D6" s="48" t="s">
        <v>16</v>
      </c>
      <c r="E6" s="49">
        <v>4</v>
      </c>
      <c r="F6" s="50" t="s">
        <v>41</v>
      </c>
      <c r="G6" s="54" t="s">
        <v>106</v>
      </c>
      <c r="H6" s="51">
        <v>7136.54</v>
      </c>
      <c r="I6" s="84">
        <v>6779.71</v>
      </c>
      <c r="J6" s="85">
        <v>0</v>
      </c>
      <c r="K6" s="52">
        <v>356.83</v>
      </c>
      <c r="L6" s="53">
        <v>0</v>
      </c>
      <c r="M6" s="22">
        <v>0</v>
      </c>
    </row>
    <row r="7" spans="1:16" ht="45" x14ac:dyDescent="0.25">
      <c r="A7" s="16" t="s">
        <v>192</v>
      </c>
      <c r="B7" s="46" t="s">
        <v>107</v>
      </c>
      <c r="C7" s="47"/>
      <c r="D7" s="48" t="s">
        <v>16</v>
      </c>
      <c r="E7" s="49">
        <v>4</v>
      </c>
      <c r="F7" s="50" t="s">
        <v>41</v>
      </c>
      <c r="G7" s="54" t="s">
        <v>106</v>
      </c>
      <c r="H7" s="51">
        <v>13652.51</v>
      </c>
      <c r="I7" s="84">
        <v>12969.88</v>
      </c>
      <c r="J7" s="85">
        <v>0</v>
      </c>
      <c r="K7" s="52">
        <v>682.63</v>
      </c>
      <c r="L7" s="53">
        <v>0</v>
      </c>
      <c r="M7" s="22">
        <v>0</v>
      </c>
    </row>
    <row r="8" spans="1:16" ht="30" x14ac:dyDescent="0.25">
      <c r="A8" s="16" t="s">
        <v>194</v>
      </c>
      <c r="B8" s="46" t="s">
        <v>108</v>
      </c>
      <c r="C8" s="47"/>
      <c r="D8" s="48" t="s">
        <v>16</v>
      </c>
      <c r="E8" s="49">
        <v>4</v>
      </c>
      <c r="F8" s="50" t="s">
        <v>41</v>
      </c>
      <c r="G8" s="54" t="s">
        <v>106</v>
      </c>
      <c r="H8" s="55">
        <v>930.85</v>
      </c>
      <c r="I8" s="86">
        <v>884.31</v>
      </c>
      <c r="J8" s="87">
        <v>0</v>
      </c>
      <c r="K8" s="56">
        <v>0</v>
      </c>
      <c r="L8" s="57">
        <v>46.54</v>
      </c>
      <c r="M8" s="23">
        <v>0</v>
      </c>
      <c r="P8" s="66"/>
    </row>
    <row r="9" spans="1:16" ht="45" x14ac:dyDescent="0.25">
      <c r="A9" s="16" t="s">
        <v>195</v>
      </c>
      <c r="B9" s="46" t="s">
        <v>110</v>
      </c>
      <c r="C9" s="58"/>
      <c r="D9" s="48" t="s">
        <v>16</v>
      </c>
      <c r="E9" s="49">
        <v>4</v>
      </c>
      <c r="F9" s="50" t="s">
        <v>41</v>
      </c>
      <c r="G9" s="54" t="s">
        <v>106</v>
      </c>
      <c r="H9" s="55">
        <v>9308.5300000000007</v>
      </c>
      <c r="I9" s="86">
        <v>8843.1</v>
      </c>
      <c r="J9" s="87">
        <v>0</v>
      </c>
      <c r="K9" s="56">
        <v>465.43</v>
      </c>
      <c r="L9" s="57">
        <v>0</v>
      </c>
      <c r="M9" s="23">
        <v>0</v>
      </c>
    </row>
    <row r="10" spans="1:16" ht="30" x14ac:dyDescent="0.25">
      <c r="A10" s="15">
        <v>2</v>
      </c>
      <c r="B10" s="46" t="s">
        <v>116</v>
      </c>
      <c r="C10" s="47"/>
      <c r="D10" s="48" t="s">
        <v>18</v>
      </c>
      <c r="E10" s="49">
        <v>2</v>
      </c>
      <c r="F10" s="50" t="s">
        <v>105</v>
      </c>
      <c r="G10" s="59" t="s">
        <v>80</v>
      </c>
      <c r="H10" s="88">
        <v>5673.2</v>
      </c>
      <c r="I10" s="95">
        <v>4822.22</v>
      </c>
      <c r="J10" s="96">
        <v>510.57</v>
      </c>
      <c r="K10" s="95">
        <v>255.3</v>
      </c>
      <c r="L10" s="96">
        <v>85.11</v>
      </c>
      <c r="M10" s="24">
        <v>0</v>
      </c>
    </row>
    <row r="11" spans="1:16" ht="45" x14ac:dyDescent="0.25">
      <c r="A11" s="15">
        <v>2</v>
      </c>
      <c r="B11" s="46" t="s">
        <v>159</v>
      </c>
      <c r="C11" s="47"/>
      <c r="D11" s="48" t="s">
        <v>18</v>
      </c>
      <c r="E11" s="49">
        <v>2</v>
      </c>
      <c r="F11" s="50" t="s">
        <v>105</v>
      </c>
      <c r="G11" s="59" t="s">
        <v>80</v>
      </c>
      <c r="H11" s="88">
        <v>4254.8999999999996</v>
      </c>
      <c r="I11" s="95">
        <v>3616.67</v>
      </c>
      <c r="J11" s="96">
        <v>574.41</v>
      </c>
      <c r="K11" s="95">
        <v>63.82</v>
      </c>
      <c r="L11" s="96">
        <v>0</v>
      </c>
      <c r="M11" s="24">
        <v>0</v>
      </c>
    </row>
    <row r="12" spans="1:16" ht="30" x14ac:dyDescent="0.25">
      <c r="A12" s="15">
        <v>2</v>
      </c>
      <c r="B12" s="46" t="s">
        <v>108</v>
      </c>
      <c r="C12" s="47"/>
      <c r="D12" s="48" t="s">
        <v>18</v>
      </c>
      <c r="E12" s="49">
        <v>2</v>
      </c>
      <c r="F12" s="50" t="s">
        <v>105</v>
      </c>
      <c r="G12" s="59" t="s">
        <v>80</v>
      </c>
      <c r="H12" s="88">
        <v>1134.6400000000001</v>
      </c>
      <c r="I12" s="95">
        <v>964.44</v>
      </c>
      <c r="J12" s="96">
        <v>0</v>
      </c>
      <c r="K12" s="95">
        <v>0</v>
      </c>
      <c r="L12" s="96">
        <v>170.2</v>
      </c>
      <c r="M12" s="24">
        <v>0</v>
      </c>
    </row>
    <row r="13" spans="1:16" ht="45" x14ac:dyDescent="0.25">
      <c r="A13" s="15">
        <v>5</v>
      </c>
      <c r="B13" s="46" t="s">
        <v>158</v>
      </c>
      <c r="C13" s="47"/>
      <c r="D13" s="48" t="s">
        <v>18</v>
      </c>
      <c r="E13" s="49">
        <v>2</v>
      </c>
      <c r="F13" s="50" t="s">
        <v>105</v>
      </c>
      <c r="G13" s="59" t="s">
        <v>80</v>
      </c>
      <c r="H13" s="88">
        <v>3120.26</v>
      </c>
      <c r="I13" s="95">
        <v>2652.22</v>
      </c>
      <c r="J13" s="96">
        <v>390.04</v>
      </c>
      <c r="K13" s="95">
        <v>54.6</v>
      </c>
      <c r="L13" s="96">
        <v>23.4</v>
      </c>
      <c r="M13" s="24">
        <v>0</v>
      </c>
    </row>
    <row r="14" spans="1:16" ht="30" x14ac:dyDescent="0.25">
      <c r="A14" s="98" t="s">
        <v>189</v>
      </c>
      <c r="B14" s="46" t="s">
        <v>111</v>
      </c>
      <c r="C14" s="47"/>
      <c r="D14" s="48" t="s">
        <v>22</v>
      </c>
      <c r="E14" s="92">
        <v>6</v>
      </c>
      <c r="F14" s="93" t="s">
        <v>128</v>
      </c>
      <c r="G14" s="94" t="s">
        <v>23</v>
      </c>
      <c r="H14" s="51">
        <v>9258.34</v>
      </c>
      <c r="I14" s="52">
        <v>3471.86</v>
      </c>
      <c r="J14" s="53">
        <v>1157.31</v>
      </c>
      <c r="K14" s="52">
        <v>0</v>
      </c>
      <c r="L14" s="53">
        <f>H14-I14-J14</f>
        <v>4629.17</v>
      </c>
      <c r="M14" s="25">
        <v>0</v>
      </c>
    </row>
    <row r="15" spans="1:16" ht="45" x14ac:dyDescent="0.25">
      <c r="A15" s="98" t="s">
        <v>190</v>
      </c>
      <c r="B15" s="46" t="s">
        <v>114</v>
      </c>
      <c r="C15" s="47"/>
      <c r="D15" s="48" t="s">
        <v>22</v>
      </c>
      <c r="E15" s="92">
        <v>6</v>
      </c>
      <c r="F15" s="93" t="s">
        <v>128</v>
      </c>
      <c r="G15" s="94" t="s">
        <v>23</v>
      </c>
      <c r="H15" s="51">
        <v>6943.74</v>
      </c>
      <c r="I15" s="52">
        <v>2603.9</v>
      </c>
      <c r="J15" s="53">
        <v>867.97</v>
      </c>
      <c r="K15" s="52">
        <v>0</v>
      </c>
      <c r="L15" s="53">
        <f>H15-I15-J15</f>
        <v>3471.87</v>
      </c>
      <c r="M15" s="25">
        <v>0</v>
      </c>
    </row>
    <row r="16" spans="1:16" ht="30" x14ac:dyDescent="0.25">
      <c r="A16" s="98" t="s">
        <v>189</v>
      </c>
      <c r="B16" s="46" t="s">
        <v>161</v>
      </c>
      <c r="C16" s="47"/>
      <c r="D16" s="48" t="s">
        <v>22</v>
      </c>
      <c r="E16" s="92">
        <v>6</v>
      </c>
      <c r="F16" s="93" t="s">
        <v>128</v>
      </c>
      <c r="G16" s="94" t="s">
        <v>23</v>
      </c>
      <c r="H16" s="51">
        <v>6172.22</v>
      </c>
      <c r="I16" s="52">
        <v>4166.24</v>
      </c>
      <c r="J16" s="53">
        <v>1388.76</v>
      </c>
      <c r="K16" s="52">
        <f>0</f>
        <v>0</v>
      </c>
      <c r="L16" s="53">
        <v>617.22</v>
      </c>
      <c r="M16" s="25">
        <v>0</v>
      </c>
    </row>
    <row r="17" spans="1:17" ht="30" x14ac:dyDescent="0.25">
      <c r="A17" s="98" t="s">
        <v>189</v>
      </c>
      <c r="B17" s="46" t="s">
        <v>112</v>
      </c>
      <c r="C17" s="47"/>
      <c r="D17" s="48" t="s">
        <v>22</v>
      </c>
      <c r="E17" s="92">
        <v>6</v>
      </c>
      <c r="F17" s="93" t="s">
        <v>128</v>
      </c>
      <c r="G17" s="94" t="s">
        <v>23</v>
      </c>
      <c r="H17" s="51">
        <v>6017.92</v>
      </c>
      <c r="I17" s="52">
        <v>2256.7199999999998</v>
      </c>
      <c r="J17" s="53">
        <f>3008.96*0.25</f>
        <v>752.24</v>
      </c>
      <c r="K17" s="52">
        <f>0</f>
        <v>0</v>
      </c>
      <c r="L17" s="53">
        <f>((H17-I17-J17))</f>
        <v>3008.96</v>
      </c>
      <c r="M17" s="25">
        <v>0</v>
      </c>
    </row>
    <row r="18" spans="1:17" ht="30" x14ac:dyDescent="0.25">
      <c r="A18" s="98" t="s">
        <v>189</v>
      </c>
      <c r="B18" s="46" t="s">
        <v>113</v>
      </c>
      <c r="C18" s="47"/>
      <c r="D18" s="48" t="s">
        <v>22</v>
      </c>
      <c r="E18" s="92">
        <v>6</v>
      </c>
      <c r="F18" s="93" t="s">
        <v>128</v>
      </c>
      <c r="G18" s="94" t="s">
        <v>23</v>
      </c>
      <c r="H18" s="51">
        <v>6480.83</v>
      </c>
      <c r="I18" s="52">
        <v>4860.6099999999997</v>
      </c>
      <c r="J18" s="53">
        <v>1620.22</v>
      </c>
      <c r="K18" s="52">
        <v>0</v>
      </c>
      <c r="L18" s="53">
        <v>0</v>
      </c>
      <c r="M18" s="25">
        <v>0</v>
      </c>
    </row>
    <row r="19" spans="1:17" ht="30.75" thickBot="1" x14ac:dyDescent="0.3">
      <c r="A19" s="99" t="s">
        <v>191</v>
      </c>
      <c r="B19" s="60" t="s">
        <v>115</v>
      </c>
      <c r="C19" s="61"/>
      <c r="D19" s="62" t="s">
        <v>22</v>
      </c>
      <c r="E19" s="92">
        <v>6</v>
      </c>
      <c r="F19" s="93" t="s">
        <v>128</v>
      </c>
      <c r="G19" s="94" t="s">
        <v>24</v>
      </c>
      <c r="H19" s="63">
        <v>1227.04</v>
      </c>
      <c r="I19" s="64">
        <v>828.26</v>
      </c>
      <c r="J19" s="65">
        <v>276.08</v>
      </c>
      <c r="K19" s="64">
        <v>0</v>
      </c>
      <c r="L19" s="65">
        <f>H19-I19-J19</f>
        <v>122.69999999999999</v>
      </c>
      <c r="M19" s="26">
        <v>0</v>
      </c>
    </row>
    <row r="20" spans="1:17" x14ac:dyDescent="0.25">
      <c r="N20" s="45"/>
      <c r="O20" s="44"/>
      <c r="P20" s="45"/>
      <c r="Q20" s="45"/>
    </row>
    <row r="21" spans="1:17" x14ac:dyDescent="0.25">
      <c r="A21" s="6" t="s">
        <v>81</v>
      </c>
    </row>
    <row r="22" spans="1:17" ht="15.75" thickBot="1" x14ac:dyDescent="0.3"/>
    <row r="23" spans="1:17" ht="15.75" customHeight="1" thickBot="1" x14ac:dyDescent="0.3">
      <c r="A23" s="260" t="s">
        <v>0</v>
      </c>
      <c r="B23" s="260" t="s">
        <v>1</v>
      </c>
      <c r="C23" s="263" t="s">
        <v>2</v>
      </c>
      <c r="D23" s="273" t="s">
        <v>6</v>
      </c>
      <c r="E23" s="274"/>
      <c r="F23" s="274"/>
      <c r="G23" s="275"/>
      <c r="H23" s="249" t="s">
        <v>13</v>
      </c>
      <c r="I23" s="250"/>
      <c r="J23" s="250"/>
      <c r="K23" s="250"/>
      <c r="L23" s="251"/>
      <c r="M23" s="252" t="s">
        <v>14</v>
      </c>
    </row>
    <row r="24" spans="1:17" ht="15.75" customHeight="1" thickBot="1" x14ac:dyDescent="0.3">
      <c r="A24" s="261"/>
      <c r="B24" s="261"/>
      <c r="C24" s="264"/>
      <c r="D24" s="266" t="s">
        <v>3</v>
      </c>
      <c r="E24" s="268" t="s">
        <v>65</v>
      </c>
      <c r="F24" s="270" t="s">
        <v>4</v>
      </c>
      <c r="G24" s="272" t="s">
        <v>5</v>
      </c>
      <c r="H24" s="276" t="s">
        <v>7</v>
      </c>
      <c r="I24" s="255" t="s">
        <v>11</v>
      </c>
      <c r="J24" s="256"/>
      <c r="K24" s="283" t="s">
        <v>12</v>
      </c>
      <c r="L24" s="284"/>
      <c r="M24" s="253"/>
    </row>
    <row r="25" spans="1:17" ht="60.75" thickBot="1" x14ac:dyDescent="0.3">
      <c r="A25" s="262"/>
      <c r="B25" s="262"/>
      <c r="C25" s="265"/>
      <c r="D25" s="267"/>
      <c r="E25" s="269"/>
      <c r="F25" s="271"/>
      <c r="G25" s="265"/>
      <c r="H25" s="277"/>
      <c r="I25" s="20" t="s">
        <v>8</v>
      </c>
      <c r="J25" s="21" t="s">
        <v>9</v>
      </c>
      <c r="K25" s="20" t="s">
        <v>10</v>
      </c>
      <c r="L25" s="83" t="s">
        <v>168</v>
      </c>
      <c r="M25" s="254"/>
    </row>
    <row r="26" spans="1:17" ht="30" x14ac:dyDescent="0.25">
      <c r="A26" s="16" t="s">
        <v>193</v>
      </c>
      <c r="B26" s="46" t="s">
        <v>109</v>
      </c>
      <c r="C26" s="47"/>
      <c r="D26" s="48" t="s">
        <v>16</v>
      </c>
      <c r="E26" s="49">
        <v>4</v>
      </c>
      <c r="F26" s="50" t="s">
        <v>41</v>
      </c>
      <c r="G26" s="54" t="s">
        <v>106</v>
      </c>
      <c r="H26" s="51">
        <v>0</v>
      </c>
      <c r="I26" s="52">
        <v>0</v>
      </c>
      <c r="J26" s="53">
        <v>0</v>
      </c>
      <c r="K26" s="52">
        <v>0</v>
      </c>
      <c r="L26" s="53">
        <v>0</v>
      </c>
      <c r="M26" s="27">
        <v>0</v>
      </c>
    </row>
    <row r="27" spans="1:17" ht="45" x14ac:dyDescent="0.25">
      <c r="A27" s="16" t="s">
        <v>192</v>
      </c>
      <c r="B27" s="46" t="s">
        <v>107</v>
      </c>
      <c r="C27" s="47"/>
      <c r="D27" s="48" t="s">
        <v>16</v>
      </c>
      <c r="E27" s="49">
        <v>4</v>
      </c>
      <c r="F27" s="50" t="s">
        <v>41</v>
      </c>
      <c r="G27" s="54" t="s">
        <v>106</v>
      </c>
      <c r="H27" s="51">
        <v>0</v>
      </c>
      <c r="I27" s="52">
        <v>0</v>
      </c>
      <c r="J27" s="53">
        <v>0</v>
      </c>
      <c r="K27" s="52">
        <f>H27-I27-J27</f>
        <v>0</v>
      </c>
      <c r="L27" s="53">
        <v>0</v>
      </c>
      <c r="M27" s="27">
        <v>0</v>
      </c>
    </row>
    <row r="28" spans="1:17" ht="30" x14ac:dyDescent="0.25">
      <c r="A28" s="16" t="s">
        <v>194</v>
      </c>
      <c r="B28" s="46" t="s">
        <v>108</v>
      </c>
      <c r="C28" s="47"/>
      <c r="D28" s="48" t="s">
        <v>16</v>
      </c>
      <c r="E28" s="49">
        <v>4</v>
      </c>
      <c r="F28" s="50" t="s">
        <v>41</v>
      </c>
      <c r="G28" s="54" t="s">
        <v>106</v>
      </c>
      <c r="H28" s="51">
        <f>884.31*100/95</f>
        <v>930.85263157894735</v>
      </c>
      <c r="I28" s="84">
        <v>884.31</v>
      </c>
      <c r="J28" s="85">
        <v>0</v>
      </c>
      <c r="K28" s="52">
        <v>0</v>
      </c>
      <c r="L28" s="53">
        <v>46.54</v>
      </c>
      <c r="M28" s="28">
        <v>0</v>
      </c>
    </row>
    <row r="29" spans="1:17" ht="45" x14ac:dyDescent="0.25">
      <c r="A29" s="16" t="s">
        <v>195</v>
      </c>
      <c r="B29" s="46" t="s">
        <v>110</v>
      </c>
      <c r="C29" s="58"/>
      <c r="D29" s="48" t="s">
        <v>16</v>
      </c>
      <c r="E29" s="49">
        <v>4</v>
      </c>
      <c r="F29" s="50" t="s">
        <v>41</v>
      </c>
      <c r="G29" s="54" t="s">
        <v>106</v>
      </c>
      <c r="H29" s="51">
        <v>0</v>
      </c>
      <c r="I29" s="52">
        <v>0</v>
      </c>
      <c r="J29" s="53">
        <v>0</v>
      </c>
      <c r="K29" s="52">
        <f>H29-I29-J29</f>
        <v>0</v>
      </c>
      <c r="L29" s="53">
        <v>0</v>
      </c>
      <c r="M29" s="28">
        <v>0</v>
      </c>
    </row>
    <row r="30" spans="1:17" ht="30" x14ac:dyDescent="0.25">
      <c r="A30" s="15">
        <v>2</v>
      </c>
      <c r="B30" s="46" t="s">
        <v>116</v>
      </c>
      <c r="C30" s="47"/>
      <c r="D30" s="48" t="s">
        <v>18</v>
      </c>
      <c r="E30" s="49">
        <v>2</v>
      </c>
      <c r="F30" s="50" t="s">
        <v>105</v>
      </c>
      <c r="G30" s="59" t="s">
        <v>80</v>
      </c>
      <c r="H30" s="88">
        <v>0</v>
      </c>
      <c r="I30" s="84">
        <v>0</v>
      </c>
      <c r="J30" s="85">
        <v>0</v>
      </c>
      <c r="K30" s="84">
        <v>0</v>
      </c>
      <c r="L30" s="53">
        <v>0</v>
      </c>
      <c r="M30" s="29">
        <v>0</v>
      </c>
    </row>
    <row r="31" spans="1:17" ht="45" x14ac:dyDescent="0.25">
      <c r="A31" s="15">
        <v>2</v>
      </c>
      <c r="B31" s="46" t="s">
        <v>159</v>
      </c>
      <c r="C31" s="47"/>
      <c r="D31" s="48" t="s">
        <v>18</v>
      </c>
      <c r="E31" s="49">
        <v>2</v>
      </c>
      <c r="F31" s="50" t="s">
        <v>105</v>
      </c>
      <c r="G31" s="59" t="s">
        <v>80</v>
      </c>
      <c r="H31" s="88">
        <v>0</v>
      </c>
      <c r="I31" s="84">
        <v>0</v>
      </c>
      <c r="J31" s="85">
        <v>0</v>
      </c>
      <c r="K31" s="84">
        <v>0</v>
      </c>
      <c r="L31" s="53">
        <v>0</v>
      </c>
      <c r="M31" s="29">
        <v>0</v>
      </c>
    </row>
    <row r="32" spans="1:17" ht="30" x14ac:dyDescent="0.25">
      <c r="A32" s="15">
        <v>2</v>
      </c>
      <c r="B32" s="46" t="s">
        <v>108</v>
      </c>
      <c r="C32" s="47"/>
      <c r="D32" s="48" t="s">
        <v>18</v>
      </c>
      <c r="E32" s="49">
        <v>2</v>
      </c>
      <c r="F32" s="50" t="s">
        <v>105</v>
      </c>
      <c r="G32" s="59" t="s">
        <v>80</v>
      </c>
      <c r="H32" s="88">
        <v>0</v>
      </c>
      <c r="I32" s="84">
        <v>0</v>
      </c>
      <c r="J32" s="85">
        <v>0</v>
      </c>
      <c r="K32" s="84">
        <v>0</v>
      </c>
      <c r="L32" s="53">
        <v>0</v>
      </c>
      <c r="M32" s="29">
        <v>0</v>
      </c>
    </row>
    <row r="33" spans="1:15" ht="45" x14ac:dyDescent="0.25">
      <c r="A33" s="15">
        <v>5</v>
      </c>
      <c r="B33" s="46" t="s">
        <v>158</v>
      </c>
      <c r="C33" s="47"/>
      <c r="D33" s="48" t="s">
        <v>18</v>
      </c>
      <c r="E33" s="49">
        <v>2</v>
      </c>
      <c r="F33" s="50" t="s">
        <v>105</v>
      </c>
      <c r="G33" s="59" t="s">
        <v>80</v>
      </c>
      <c r="H33" s="88">
        <v>0</v>
      </c>
      <c r="I33" s="84">
        <v>0</v>
      </c>
      <c r="J33" s="85">
        <v>0</v>
      </c>
      <c r="K33" s="84">
        <v>0</v>
      </c>
      <c r="L33" s="53">
        <v>0</v>
      </c>
      <c r="M33" s="29">
        <v>0</v>
      </c>
    </row>
    <row r="34" spans="1:15" ht="30" x14ac:dyDescent="0.25">
      <c r="A34" s="98" t="s">
        <v>189</v>
      </c>
      <c r="B34" s="46" t="s">
        <v>111</v>
      </c>
      <c r="C34" s="47"/>
      <c r="D34" s="48" t="s">
        <v>22</v>
      </c>
      <c r="E34" s="92">
        <v>6</v>
      </c>
      <c r="F34" s="93" t="s">
        <v>128</v>
      </c>
      <c r="G34" s="94" t="s">
        <v>23</v>
      </c>
      <c r="H34" s="51">
        <v>2314.58</v>
      </c>
      <c r="I34" s="52">
        <v>867.96</v>
      </c>
      <c r="J34" s="53">
        <v>289.33</v>
      </c>
      <c r="K34" s="52">
        <v>0</v>
      </c>
      <c r="L34" s="53">
        <v>1157.29</v>
      </c>
      <c r="M34" s="30">
        <v>0</v>
      </c>
    </row>
    <row r="35" spans="1:15" ht="45" x14ac:dyDescent="0.25">
      <c r="A35" s="98" t="s">
        <v>190</v>
      </c>
      <c r="B35" s="46" t="s">
        <v>114</v>
      </c>
      <c r="C35" s="47"/>
      <c r="D35" s="48" t="s">
        <v>22</v>
      </c>
      <c r="E35" s="92">
        <v>6</v>
      </c>
      <c r="F35" s="93" t="s">
        <v>128</v>
      </c>
      <c r="G35" s="94" t="s">
        <v>23</v>
      </c>
      <c r="H35" s="51">
        <v>1735.94</v>
      </c>
      <c r="I35" s="52">
        <f>867.97*0.75</f>
        <v>650.97749999999996</v>
      </c>
      <c r="J35" s="53">
        <f>867.97*0.25</f>
        <v>216.99250000000001</v>
      </c>
      <c r="K35" s="52">
        <v>0</v>
      </c>
      <c r="L35" s="53">
        <v>867.97</v>
      </c>
      <c r="M35" s="30">
        <v>0</v>
      </c>
    </row>
    <row r="36" spans="1:15" ht="30" x14ac:dyDescent="0.25">
      <c r="A36" s="98" t="s">
        <v>189</v>
      </c>
      <c r="B36" s="46" t="s">
        <v>161</v>
      </c>
      <c r="C36" s="47"/>
      <c r="D36" s="48" t="s">
        <v>22</v>
      </c>
      <c r="E36" s="92">
        <v>6</v>
      </c>
      <c r="F36" s="93" t="s">
        <v>128</v>
      </c>
      <c r="G36" s="94" t="s">
        <v>23</v>
      </c>
      <c r="H36" s="51">
        <f>I36+J36+L36</f>
        <v>1543.06</v>
      </c>
      <c r="I36" s="52">
        <f>1388.75*0.75</f>
        <v>1041.5625</v>
      </c>
      <c r="J36" s="53">
        <f>1388.75*0.25</f>
        <v>347.1875</v>
      </c>
      <c r="K36" s="52">
        <v>0</v>
      </c>
      <c r="L36" s="53">
        <v>154.31</v>
      </c>
      <c r="M36" s="30">
        <v>0</v>
      </c>
    </row>
    <row r="37" spans="1:15" ht="30" x14ac:dyDescent="0.25">
      <c r="A37" s="98" t="s">
        <v>189</v>
      </c>
      <c r="B37" s="46" t="s">
        <v>112</v>
      </c>
      <c r="C37" s="47"/>
      <c r="D37" s="48" t="s">
        <v>22</v>
      </c>
      <c r="E37" s="92">
        <v>6</v>
      </c>
      <c r="F37" s="93" t="s">
        <v>128</v>
      </c>
      <c r="G37" s="94" t="s">
        <v>23</v>
      </c>
      <c r="H37" s="51">
        <f>752.24/0.5</f>
        <v>1504.48</v>
      </c>
      <c r="I37" s="52">
        <v>564.17999999999995</v>
      </c>
      <c r="J37" s="53">
        <f>752.24*0.25</f>
        <v>188.06</v>
      </c>
      <c r="K37" s="52">
        <v>0</v>
      </c>
      <c r="L37" s="53">
        <f>((H37-I37-J37))</f>
        <v>752.24</v>
      </c>
      <c r="M37" s="30">
        <v>0</v>
      </c>
    </row>
    <row r="38" spans="1:15" ht="30" x14ac:dyDescent="0.25">
      <c r="A38" s="98" t="s">
        <v>189</v>
      </c>
      <c r="B38" s="46" t="s">
        <v>113</v>
      </c>
      <c r="C38" s="47"/>
      <c r="D38" s="48" t="s">
        <v>22</v>
      </c>
      <c r="E38" s="92">
        <v>6</v>
      </c>
      <c r="F38" s="93" t="s">
        <v>128</v>
      </c>
      <c r="G38" s="94" t="s">
        <v>23</v>
      </c>
      <c r="H38" s="51">
        <v>1620.21</v>
      </c>
      <c r="I38" s="52">
        <f>1620.21*0.75</f>
        <v>1215.1575</v>
      </c>
      <c r="J38" s="53">
        <f>1620.212*0.25</f>
        <v>405.053</v>
      </c>
      <c r="K38" s="52">
        <v>0</v>
      </c>
      <c r="L38" s="53">
        <v>0</v>
      </c>
      <c r="M38" s="30">
        <v>0</v>
      </c>
    </row>
    <row r="39" spans="1:15" ht="30.75" thickBot="1" x14ac:dyDescent="0.3">
      <c r="A39" s="99" t="s">
        <v>191</v>
      </c>
      <c r="B39" s="60" t="s">
        <v>115</v>
      </c>
      <c r="C39" s="61"/>
      <c r="D39" s="62" t="s">
        <v>22</v>
      </c>
      <c r="E39" s="92">
        <v>6</v>
      </c>
      <c r="F39" s="93" t="s">
        <v>128</v>
      </c>
      <c r="G39" s="94" t="s">
        <v>24</v>
      </c>
      <c r="H39" s="63">
        <v>0</v>
      </c>
      <c r="I39" s="64">
        <v>0</v>
      </c>
      <c r="J39" s="65">
        <v>0</v>
      </c>
      <c r="K39" s="64">
        <v>0</v>
      </c>
      <c r="L39" s="65">
        <v>0</v>
      </c>
      <c r="M39" s="31">
        <v>0</v>
      </c>
    </row>
    <row r="41" spans="1:15" x14ac:dyDescent="0.25">
      <c r="O41" s="17"/>
    </row>
    <row r="42" spans="1:15" x14ac:dyDescent="0.25">
      <c r="A42" s="6" t="s">
        <v>82</v>
      </c>
    </row>
    <row r="43" spans="1:15" ht="15.75" thickBot="1" x14ac:dyDescent="0.3"/>
    <row r="44" spans="1:15" ht="15.75" customHeight="1" thickBot="1" x14ac:dyDescent="0.3">
      <c r="A44" s="260" t="s">
        <v>0</v>
      </c>
      <c r="B44" s="260" t="s">
        <v>1</v>
      </c>
      <c r="C44" s="263" t="s">
        <v>2</v>
      </c>
      <c r="D44" s="273" t="s">
        <v>6</v>
      </c>
      <c r="E44" s="274"/>
      <c r="F44" s="274"/>
      <c r="G44" s="275"/>
      <c r="H44" s="249" t="s">
        <v>13</v>
      </c>
      <c r="I44" s="250"/>
      <c r="J44" s="250"/>
      <c r="K44" s="250"/>
      <c r="L44" s="251"/>
      <c r="M44" s="257" t="s">
        <v>14</v>
      </c>
    </row>
    <row r="45" spans="1:15" ht="15.75" customHeight="1" thickBot="1" x14ac:dyDescent="0.3">
      <c r="A45" s="261"/>
      <c r="B45" s="261"/>
      <c r="C45" s="264"/>
      <c r="D45" s="266" t="s">
        <v>3</v>
      </c>
      <c r="E45" s="268" t="s">
        <v>65</v>
      </c>
      <c r="F45" s="270" t="s">
        <v>4</v>
      </c>
      <c r="G45" s="272" t="s">
        <v>5</v>
      </c>
      <c r="H45" s="276" t="s">
        <v>7</v>
      </c>
      <c r="I45" s="255" t="s">
        <v>11</v>
      </c>
      <c r="J45" s="256"/>
      <c r="K45" s="283" t="s">
        <v>12</v>
      </c>
      <c r="L45" s="284"/>
      <c r="M45" s="258"/>
    </row>
    <row r="46" spans="1:15" ht="60.75" thickBot="1" x14ac:dyDescent="0.3">
      <c r="A46" s="262"/>
      <c r="B46" s="262"/>
      <c r="C46" s="265"/>
      <c r="D46" s="267"/>
      <c r="E46" s="269"/>
      <c r="F46" s="271"/>
      <c r="G46" s="265"/>
      <c r="H46" s="277"/>
      <c r="I46" s="20" t="s">
        <v>8</v>
      </c>
      <c r="J46" s="21" t="s">
        <v>9</v>
      </c>
      <c r="K46" s="32" t="s">
        <v>10</v>
      </c>
      <c r="L46" s="83" t="s">
        <v>168</v>
      </c>
      <c r="M46" s="282"/>
    </row>
    <row r="47" spans="1:15" ht="30" x14ac:dyDescent="0.25">
      <c r="A47" s="16" t="s">
        <v>193</v>
      </c>
      <c r="B47" s="46" t="s">
        <v>109</v>
      </c>
      <c r="C47" s="47"/>
      <c r="D47" s="48" t="s">
        <v>16</v>
      </c>
      <c r="E47" s="49">
        <v>4</v>
      </c>
      <c r="F47" s="50" t="s">
        <v>41</v>
      </c>
      <c r="G47" s="54" t="s">
        <v>106</v>
      </c>
      <c r="H47" s="51">
        <v>2378.86</v>
      </c>
      <c r="I47" s="84">
        <v>2259.91</v>
      </c>
      <c r="J47" s="85">
        <v>0</v>
      </c>
      <c r="K47" s="52">
        <v>118.95</v>
      </c>
      <c r="L47" s="53">
        <v>0</v>
      </c>
      <c r="M47" s="33">
        <v>0</v>
      </c>
    </row>
    <row r="48" spans="1:15" ht="45" x14ac:dyDescent="0.25">
      <c r="A48" s="16" t="s">
        <v>192</v>
      </c>
      <c r="B48" s="46" t="s">
        <v>107</v>
      </c>
      <c r="C48" s="47"/>
      <c r="D48" s="48" t="s">
        <v>16</v>
      </c>
      <c r="E48" s="49">
        <v>4</v>
      </c>
      <c r="F48" s="50" t="s">
        <v>41</v>
      </c>
      <c r="G48" s="54" t="s">
        <v>106</v>
      </c>
      <c r="H48" s="51">
        <v>6205.68</v>
      </c>
      <c r="I48" s="84">
        <v>5895.4</v>
      </c>
      <c r="J48" s="85">
        <v>0</v>
      </c>
      <c r="K48" s="52">
        <v>310.27999999999997</v>
      </c>
      <c r="L48" s="53">
        <v>0</v>
      </c>
      <c r="M48" s="33">
        <v>0</v>
      </c>
    </row>
    <row r="49" spans="1:15" ht="30" x14ac:dyDescent="0.25">
      <c r="A49" s="16" t="s">
        <v>194</v>
      </c>
      <c r="B49" s="46" t="s">
        <v>108</v>
      </c>
      <c r="C49" s="47"/>
      <c r="D49" s="48" t="s">
        <v>16</v>
      </c>
      <c r="E49" s="49">
        <v>4</v>
      </c>
      <c r="F49" s="50" t="s">
        <v>41</v>
      </c>
      <c r="G49" s="54" t="s">
        <v>106</v>
      </c>
      <c r="H49" s="55">
        <v>0</v>
      </c>
      <c r="I49" s="56">
        <v>0</v>
      </c>
      <c r="J49" s="57">
        <v>0</v>
      </c>
      <c r="K49" s="56">
        <v>0</v>
      </c>
      <c r="L49" s="57">
        <v>0</v>
      </c>
      <c r="M49" s="34">
        <v>0</v>
      </c>
    </row>
    <row r="50" spans="1:15" ht="45" x14ac:dyDescent="0.25">
      <c r="A50" s="16" t="s">
        <v>195</v>
      </c>
      <c r="B50" s="46" t="s">
        <v>110</v>
      </c>
      <c r="C50" s="58"/>
      <c r="D50" s="48" t="s">
        <v>16</v>
      </c>
      <c r="E50" s="49">
        <v>4</v>
      </c>
      <c r="F50" s="50" t="s">
        <v>41</v>
      </c>
      <c r="G50" s="54" t="s">
        <v>106</v>
      </c>
      <c r="H50" s="55">
        <v>4654.26</v>
      </c>
      <c r="I50" s="86">
        <v>4421.55</v>
      </c>
      <c r="J50" s="87">
        <v>0</v>
      </c>
      <c r="K50" s="56">
        <v>232.71</v>
      </c>
      <c r="L50" s="57">
        <v>0</v>
      </c>
      <c r="M50" s="34">
        <v>0</v>
      </c>
    </row>
    <row r="51" spans="1:15" ht="30" x14ac:dyDescent="0.25">
      <c r="A51" s="15">
        <v>2</v>
      </c>
      <c r="B51" s="118" t="s">
        <v>116</v>
      </c>
      <c r="C51" s="123"/>
      <c r="D51" s="48" t="s">
        <v>18</v>
      </c>
      <c r="E51" s="49">
        <v>2</v>
      </c>
      <c r="F51" s="50" t="s">
        <v>105</v>
      </c>
      <c r="G51" s="59" t="s">
        <v>80</v>
      </c>
      <c r="H51" s="88">
        <v>1891.07</v>
      </c>
      <c r="I51" s="95">
        <v>1607.41</v>
      </c>
      <c r="J51" s="96">
        <v>170.19</v>
      </c>
      <c r="K51" s="95">
        <v>85.1</v>
      </c>
      <c r="L51" s="96">
        <v>28.37</v>
      </c>
      <c r="M51" s="35">
        <v>0</v>
      </c>
    </row>
    <row r="52" spans="1:15" ht="45" x14ac:dyDescent="0.25">
      <c r="A52" s="15">
        <v>2</v>
      </c>
      <c r="B52" s="118" t="s">
        <v>159</v>
      </c>
      <c r="C52" s="123"/>
      <c r="D52" s="48" t="s">
        <v>18</v>
      </c>
      <c r="E52" s="49">
        <v>2</v>
      </c>
      <c r="F52" s="50" t="s">
        <v>105</v>
      </c>
      <c r="G52" s="59" t="s">
        <v>80</v>
      </c>
      <c r="H52" s="243">
        <v>0</v>
      </c>
      <c r="I52" s="244">
        <v>0</v>
      </c>
      <c r="J52" s="245">
        <v>0</v>
      </c>
      <c r="K52" s="244">
        <v>0</v>
      </c>
      <c r="L52" s="245">
        <v>0</v>
      </c>
      <c r="M52" s="35">
        <v>0</v>
      </c>
    </row>
    <row r="53" spans="1:15" ht="30" x14ac:dyDescent="0.25">
      <c r="A53" s="15">
        <v>2</v>
      </c>
      <c r="B53" s="118" t="s">
        <v>108</v>
      </c>
      <c r="C53" s="123"/>
      <c r="D53" s="48" t="s">
        <v>18</v>
      </c>
      <c r="E53" s="49">
        <v>2</v>
      </c>
      <c r="F53" s="50" t="s">
        <v>105</v>
      </c>
      <c r="G53" s="59" t="s">
        <v>80</v>
      </c>
      <c r="H53" s="88">
        <v>567.32000000000005</v>
      </c>
      <c r="I53" s="95">
        <v>482.22</v>
      </c>
      <c r="J53" s="96">
        <v>0</v>
      </c>
      <c r="K53" s="95">
        <v>0</v>
      </c>
      <c r="L53" s="96">
        <v>85.1</v>
      </c>
      <c r="M53" s="35">
        <v>0</v>
      </c>
    </row>
    <row r="54" spans="1:15" ht="60" x14ac:dyDescent="0.25">
      <c r="A54" s="246">
        <v>5</v>
      </c>
      <c r="B54" s="118" t="s">
        <v>222</v>
      </c>
      <c r="C54" s="123"/>
      <c r="D54" s="48" t="s">
        <v>18</v>
      </c>
      <c r="E54" s="49">
        <v>2</v>
      </c>
      <c r="F54" s="50" t="s">
        <v>105</v>
      </c>
      <c r="G54" s="97" t="s">
        <v>80</v>
      </c>
      <c r="H54" s="248">
        <v>1420.26</v>
      </c>
      <c r="I54" s="247">
        <v>1207.22</v>
      </c>
      <c r="J54" s="245">
        <v>177.54</v>
      </c>
      <c r="K54" s="244">
        <v>24.85</v>
      </c>
      <c r="L54" s="245">
        <v>10.65</v>
      </c>
      <c r="M54" s="35">
        <v>0</v>
      </c>
    </row>
    <row r="55" spans="1:15" ht="30" x14ac:dyDescent="0.25">
      <c r="A55" s="98" t="s">
        <v>189</v>
      </c>
      <c r="B55" s="46" t="s">
        <v>111</v>
      </c>
      <c r="C55" s="47"/>
      <c r="D55" s="48" t="s">
        <v>22</v>
      </c>
      <c r="E55" s="49">
        <v>6</v>
      </c>
      <c r="F55" s="50" t="s">
        <v>128</v>
      </c>
      <c r="G55" s="59" t="s">
        <v>23</v>
      </c>
      <c r="H55" s="51">
        <v>2314.6</v>
      </c>
      <c r="I55" s="52">
        <v>867.96</v>
      </c>
      <c r="J55" s="53">
        <v>289.33999999999997</v>
      </c>
      <c r="K55" s="52">
        <v>0</v>
      </c>
      <c r="L55" s="53">
        <v>1157.3</v>
      </c>
      <c r="M55" s="36">
        <v>0</v>
      </c>
    </row>
    <row r="56" spans="1:15" ht="45" x14ac:dyDescent="0.25">
      <c r="A56" s="98" t="s">
        <v>190</v>
      </c>
      <c r="B56" s="46" t="s">
        <v>114</v>
      </c>
      <c r="C56" s="47"/>
      <c r="D56" s="48" t="s">
        <v>22</v>
      </c>
      <c r="E56" s="49">
        <v>6</v>
      </c>
      <c r="F56" s="50" t="s">
        <v>128</v>
      </c>
      <c r="G56" s="59" t="s">
        <v>23</v>
      </c>
      <c r="H56" s="51">
        <v>1735.94</v>
      </c>
      <c r="I56" s="52">
        <f>867.97*0.75</f>
        <v>650.97749999999996</v>
      </c>
      <c r="J56" s="53">
        <f>867.97*0.25</f>
        <v>216.99250000000001</v>
      </c>
      <c r="K56" s="52">
        <v>0</v>
      </c>
      <c r="L56" s="53">
        <v>867.97</v>
      </c>
      <c r="M56" s="30">
        <v>0</v>
      </c>
    </row>
    <row r="57" spans="1:15" ht="30" x14ac:dyDescent="0.25">
      <c r="A57" s="98" t="s">
        <v>189</v>
      </c>
      <c r="B57" s="46" t="s">
        <v>161</v>
      </c>
      <c r="C57" s="47"/>
      <c r="D57" s="48" t="s">
        <v>22</v>
      </c>
      <c r="E57" s="49">
        <v>6</v>
      </c>
      <c r="F57" s="50" t="s">
        <v>128</v>
      </c>
      <c r="G57" s="59" t="s">
        <v>23</v>
      </c>
      <c r="H57" s="51">
        <v>1543.06</v>
      </c>
      <c r="I57" s="52">
        <f>1388.75*0.75</f>
        <v>1041.5625</v>
      </c>
      <c r="J57" s="53">
        <f>1388.75*0.25</f>
        <v>347.1875</v>
      </c>
      <c r="K57" s="52">
        <v>0</v>
      </c>
      <c r="L57" s="53">
        <v>154.31</v>
      </c>
      <c r="M57" s="36">
        <v>0</v>
      </c>
    </row>
    <row r="58" spans="1:15" ht="30" x14ac:dyDescent="0.25">
      <c r="A58" s="98" t="s">
        <v>189</v>
      </c>
      <c r="B58" s="46" t="s">
        <v>112</v>
      </c>
      <c r="C58" s="47"/>
      <c r="D58" s="48" t="s">
        <v>22</v>
      </c>
      <c r="E58" s="49">
        <v>6</v>
      </c>
      <c r="F58" s="50" t="s">
        <v>128</v>
      </c>
      <c r="G58" s="59" t="s">
        <v>23</v>
      </c>
      <c r="H58" s="51">
        <f>752.24/0.5</f>
        <v>1504.48</v>
      </c>
      <c r="I58" s="52">
        <f>752.24*0.75</f>
        <v>564.18000000000006</v>
      </c>
      <c r="J58" s="53">
        <f>752.24*0.25</f>
        <v>188.06</v>
      </c>
      <c r="K58" s="52">
        <v>0</v>
      </c>
      <c r="L58" s="53">
        <f>(H58-I58-J58)</f>
        <v>752.24</v>
      </c>
      <c r="M58" s="36">
        <v>0</v>
      </c>
    </row>
    <row r="59" spans="1:15" ht="30" x14ac:dyDescent="0.25">
      <c r="A59" s="98" t="s">
        <v>189</v>
      </c>
      <c r="B59" s="46" t="s">
        <v>113</v>
      </c>
      <c r="C59" s="47"/>
      <c r="D59" s="48" t="s">
        <v>22</v>
      </c>
      <c r="E59" s="49">
        <v>6</v>
      </c>
      <c r="F59" s="50" t="s">
        <v>128</v>
      </c>
      <c r="G59" s="59" t="s">
        <v>23</v>
      </c>
      <c r="H59" s="51">
        <v>1620.21</v>
      </c>
      <c r="I59" s="52">
        <f>1620.21*0.75</f>
        <v>1215.1575</v>
      </c>
      <c r="J59" s="53">
        <f>1620.212*0.25</f>
        <v>405.053</v>
      </c>
      <c r="K59" s="52">
        <v>0</v>
      </c>
      <c r="L59" s="53">
        <v>0</v>
      </c>
      <c r="M59" s="30">
        <v>0</v>
      </c>
    </row>
    <row r="60" spans="1:15" ht="30.75" thickBot="1" x14ac:dyDescent="0.3">
      <c r="A60" s="99" t="s">
        <v>191</v>
      </c>
      <c r="B60" s="60" t="s">
        <v>115</v>
      </c>
      <c r="C60" s="61"/>
      <c r="D60" s="62" t="s">
        <v>22</v>
      </c>
      <c r="E60" s="49">
        <v>6</v>
      </c>
      <c r="F60" s="50" t="s">
        <v>128</v>
      </c>
      <c r="G60" s="59" t="s">
        <v>24</v>
      </c>
      <c r="H60" s="63">
        <f>552.17/0.9</f>
        <v>613.52222222222213</v>
      </c>
      <c r="I60" s="64">
        <f>552.17*0.75</f>
        <v>414.12749999999994</v>
      </c>
      <c r="J60" s="65">
        <f>552.17*0.25</f>
        <v>138.04249999999999</v>
      </c>
      <c r="K60" s="64">
        <v>0</v>
      </c>
      <c r="L60" s="65">
        <f>H60-I60-J60</f>
        <v>61.352222222222196</v>
      </c>
      <c r="M60" s="37">
        <v>0</v>
      </c>
    </row>
    <row r="62" spans="1:15" x14ac:dyDescent="0.25">
      <c r="O62" s="17"/>
    </row>
    <row r="63" spans="1:15" x14ac:dyDescent="0.25">
      <c r="A63" s="6" t="s">
        <v>83</v>
      </c>
    </row>
    <row r="64" spans="1:15" ht="15.75" thickBot="1" x14ac:dyDescent="0.3"/>
    <row r="65" spans="1:13" ht="15.75" customHeight="1" thickBot="1" x14ac:dyDescent="0.3">
      <c r="A65" s="260" t="s">
        <v>0</v>
      </c>
      <c r="B65" s="260" t="s">
        <v>1</v>
      </c>
      <c r="C65" s="263" t="s">
        <v>2</v>
      </c>
      <c r="D65" s="273" t="s">
        <v>6</v>
      </c>
      <c r="E65" s="274"/>
      <c r="F65" s="274"/>
      <c r="G65" s="275"/>
      <c r="H65" s="249" t="s">
        <v>13</v>
      </c>
      <c r="I65" s="250"/>
      <c r="J65" s="250"/>
      <c r="K65" s="250"/>
      <c r="L65" s="251"/>
      <c r="M65" s="257" t="s">
        <v>14</v>
      </c>
    </row>
    <row r="66" spans="1:13" ht="15.75" customHeight="1" thickBot="1" x14ac:dyDescent="0.3">
      <c r="A66" s="261"/>
      <c r="B66" s="261"/>
      <c r="C66" s="264"/>
      <c r="D66" s="266" t="s">
        <v>3</v>
      </c>
      <c r="E66" s="268" t="s">
        <v>65</v>
      </c>
      <c r="F66" s="270" t="s">
        <v>4</v>
      </c>
      <c r="G66" s="272" t="s">
        <v>5</v>
      </c>
      <c r="H66" s="276" t="s">
        <v>7</v>
      </c>
      <c r="I66" s="255" t="s">
        <v>11</v>
      </c>
      <c r="J66" s="256"/>
      <c r="K66" s="283" t="s">
        <v>12</v>
      </c>
      <c r="L66" s="284"/>
      <c r="M66" s="258"/>
    </row>
    <row r="67" spans="1:13" ht="60.75" thickBot="1" x14ac:dyDescent="0.3">
      <c r="A67" s="262"/>
      <c r="B67" s="262"/>
      <c r="C67" s="265"/>
      <c r="D67" s="267"/>
      <c r="E67" s="269"/>
      <c r="F67" s="271"/>
      <c r="G67" s="265"/>
      <c r="H67" s="277"/>
      <c r="I67" s="20" t="s">
        <v>8</v>
      </c>
      <c r="J67" s="21" t="s">
        <v>9</v>
      </c>
      <c r="K67" s="32" t="s">
        <v>10</v>
      </c>
      <c r="L67" s="83" t="s">
        <v>168</v>
      </c>
      <c r="M67" s="282"/>
    </row>
    <row r="68" spans="1:13" ht="30" x14ac:dyDescent="0.25">
      <c r="A68" s="16" t="s">
        <v>193</v>
      </c>
      <c r="B68" s="46" t="s">
        <v>109</v>
      </c>
      <c r="C68" s="47"/>
      <c r="D68" s="48" t="s">
        <v>16</v>
      </c>
      <c r="E68" s="49">
        <v>4</v>
      </c>
      <c r="F68" s="50" t="s">
        <v>41</v>
      </c>
      <c r="G68" s="54" t="s">
        <v>106</v>
      </c>
      <c r="H68" s="51">
        <v>2378.84</v>
      </c>
      <c r="I68" s="84">
        <v>2259.9</v>
      </c>
      <c r="J68" s="85">
        <v>0</v>
      </c>
      <c r="K68" s="52">
        <v>118.94</v>
      </c>
      <c r="L68" s="53">
        <v>0</v>
      </c>
      <c r="M68" s="22">
        <v>0</v>
      </c>
    </row>
    <row r="69" spans="1:13" ht="45" x14ac:dyDescent="0.25">
      <c r="A69" s="16" t="s">
        <v>192</v>
      </c>
      <c r="B69" s="46" t="s">
        <v>107</v>
      </c>
      <c r="C69" s="47"/>
      <c r="D69" s="48" t="s">
        <v>16</v>
      </c>
      <c r="E69" s="49">
        <v>4</v>
      </c>
      <c r="F69" s="50" t="s">
        <v>41</v>
      </c>
      <c r="G69" s="54" t="s">
        <v>106</v>
      </c>
      <c r="H69" s="51">
        <v>7446.83</v>
      </c>
      <c r="I69" s="84">
        <v>7074.48</v>
      </c>
      <c r="J69" s="85">
        <v>0</v>
      </c>
      <c r="K69" s="52">
        <v>372.35</v>
      </c>
      <c r="L69" s="53">
        <v>0</v>
      </c>
      <c r="M69" s="22">
        <v>0</v>
      </c>
    </row>
    <row r="70" spans="1:13" ht="30" x14ac:dyDescent="0.25">
      <c r="A70" s="16" t="s">
        <v>194</v>
      </c>
      <c r="B70" s="46" t="s">
        <v>108</v>
      </c>
      <c r="C70" s="47"/>
      <c r="D70" s="48" t="s">
        <v>16</v>
      </c>
      <c r="E70" s="49">
        <v>4</v>
      </c>
      <c r="F70" s="50" t="s">
        <v>41</v>
      </c>
      <c r="G70" s="54" t="s">
        <v>106</v>
      </c>
      <c r="H70" s="55">
        <v>0</v>
      </c>
      <c r="I70" s="56">
        <v>0</v>
      </c>
      <c r="J70" s="57">
        <v>0</v>
      </c>
      <c r="K70" s="56">
        <v>0</v>
      </c>
      <c r="L70" s="57">
        <v>0</v>
      </c>
      <c r="M70" s="23">
        <v>0</v>
      </c>
    </row>
    <row r="71" spans="1:13" ht="45" x14ac:dyDescent="0.25">
      <c r="A71" s="16" t="s">
        <v>195</v>
      </c>
      <c r="B71" s="46" t="s">
        <v>110</v>
      </c>
      <c r="C71" s="58"/>
      <c r="D71" s="48" t="s">
        <v>16</v>
      </c>
      <c r="E71" s="49">
        <v>4</v>
      </c>
      <c r="F71" s="50" t="s">
        <v>41</v>
      </c>
      <c r="G71" s="54" t="s">
        <v>106</v>
      </c>
      <c r="H71" s="55">
        <v>4654.2700000000004</v>
      </c>
      <c r="I71" s="86">
        <v>4421.55</v>
      </c>
      <c r="J71" s="87">
        <v>0</v>
      </c>
      <c r="K71" s="56">
        <v>232.72</v>
      </c>
      <c r="L71" s="57">
        <v>0</v>
      </c>
      <c r="M71" s="23">
        <v>0</v>
      </c>
    </row>
    <row r="72" spans="1:13" ht="30" x14ac:dyDescent="0.25">
      <c r="A72" s="15">
        <v>2</v>
      </c>
      <c r="B72" s="118" t="s">
        <v>116</v>
      </c>
      <c r="C72" s="123"/>
      <c r="D72" s="48" t="s">
        <v>18</v>
      </c>
      <c r="E72" s="49">
        <v>2</v>
      </c>
      <c r="F72" s="50" t="s">
        <v>105</v>
      </c>
      <c r="G72" s="59" t="s">
        <v>80</v>
      </c>
      <c r="H72" s="88">
        <v>1891.06</v>
      </c>
      <c r="I72" s="95">
        <v>1607.4</v>
      </c>
      <c r="J72" s="96">
        <v>170.19</v>
      </c>
      <c r="K72" s="95">
        <v>85.1</v>
      </c>
      <c r="L72" s="96">
        <v>28.37</v>
      </c>
      <c r="M72" s="24">
        <v>0</v>
      </c>
    </row>
    <row r="73" spans="1:13" ht="45" x14ac:dyDescent="0.25">
      <c r="A73" s="15">
        <v>2</v>
      </c>
      <c r="B73" s="118" t="s">
        <v>159</v>
      </c>
      <c r="C73" s="123"/>
      <c r="D73" s="48" t="s">
        <v>18</v>
      </c>
      <c r="E73" s="49">
        <v>2</v>
      </c>
      <c r="F73" s="50" t="s">
        <v>105</v>
      </c>
      <c r="G73" s="59" t="s">
        <v>80</v>
      </c>
      <c r="H73" s="243">
        <v>2000</v>
      </c>
      <c r="I73" s="244">
        <v>1700</v>
      </c>
      <c r="J73" s="245">
        <v>270</v>
      </c>
      <c r="K73" s="244">
        <v>30</v>
      </c>
      <c r="L73" s="245">
        <v>0</v>
      </c>
      <c r="M73" s="24">
        <v>0</v>
      </c>
    </row>
    <row r="74" spans="1:13" ht="30" x14ac:dyDescent="0.25">
      <c r="A74" s="15">
        <v>2</v>
      </c>
      <c r="B74" s="118" t="s">
        <v>108</v>
      </c>
      <c r="C74" s="123"/>
      <c r="D74" s="48" t="s">
        <v>18</v>
      </c>
      <c r="E74" s="49">
        <v>2</v>
      </c>
      <c r="F74" s="50" t="s">
        <v>105</v>
      </c>
      <c r="G74" s="59" t="s">
        <v>80</v>
      </c>
      <c r="H74" s="88">
        <v>567.32000000000005</v>
      </c>
      <c r="I74" s="95">
        <v>482.22</v>
      </c>
      <c r="J74" s="96">
        <v>0</v>
      </c>
      <c r="K74" s="95">
        <v>0</v>
      </c>
      <c r="L74" s="96">
        <v>85.1</v>
      </c>
      <c r="M74" s="24">
        <v>0</v>
      </c>
    </row>
    <row r="75" spans="1:13" ht="60" x14ac:dyDescent="0.25">
      <c r="A75" s="246">
        <v>5</v>
      </c>
      <c r="B75" s="118" t="s">
        <v>222</v>
      </c>
      <c r="C75" s="123"/>
      <c r="D75" s="48" t="s">
        <v>18</v>
      </c>
      <c r="E75" s="49">
        <v>2</v>
      </c>
      <c r="F75" s="50" t="s">
        <v>105</v>
      </c>
      <c r="G75" s="59" t="s">
        <v>80</v>
      </c>
      <c r="H75" s="243">
        <v>1000</v>
      </c>
      <c r="I75" s="244">
        <v>850</v>
      </c>
      <c r="J75" s="245">
        <v>125</v>
      </c>
      <c r="K75" s="244">
        <v>17.5</v>
      </c>
      <c r="L75" s="245">
        <v>7.5</v>
      </c>
      <c r="M75" s="35">
        <v>0</v>
      </c>
    </row>
    <row r="76" spans="1:13" ht="30" x14ac:dyDescent="0.25">
      <c r="A76" s="98" t="s">
        <v>189</v>
      </c>
      <c r="B76" s="46" t="s">
        <v>111</v>
      </c>
      <c r="C76" s="47"/>
      <c r="D76" s="48" t="s">
        <v>22</v>
      </c>
      <c r="E76" s="49">
        <v>6</v>
      </c>
      <c r="F76" s="50" t="s">
        <v>128</v>
      </c>
      <c r="G76" s="59" t="s">
        <v>23</v>
      </c>
      <c r="H76" s="51">
        <v>1157.3</v>
      </c>
      <c r="I76" s="52">
        <v>433.99</v>
      </c>
      <c r="J76" s="53">
        <v>144.66</v>
      </c>
      <c r="K76" s="52">
        <v>0</v>
      </c>
      <c r="L76" s="53">
        <f>H76-I76-J76</f>
        <v>578.65</v>
      </c>
      <c r="M76" s="25">
        <v>0</v>
      </c>
    </row>
    <row r="77" spans="1:13" ht="45" x14ac:dyDescent="0.25">
      <c r="A77" s="98" t="s">
        <v>190</v>
      </c>
      <c r="B77" s="46" t="s">
        <v>114</v>
      </c>
      <c r="C77" s="47"/>
      <c r="D77" s="48" t="s">
        <v>22</v>
      </c>
      <c r="E77" s="49">
        <v>6</v>
      </c>
      <c r="F77" s="50" t="s">
        <v>128</v>
      </c>
      <c r="G77" s="59" t="s">
        <v>23</v>
      </c>
      <c r="H77" s="51">
        <v>867.96</v>
      </c>
      <c r="I77" s="56">
        <v>325.49</v>
      </c>
      <c r="J77" s="53">
        <v>108.49</v>
      </c>
      <c r="K77" s="52">
        <v>0</v>
      </c>
      <c r="L77" s="53">
        <v>433.98</v>
      </c>
      <c r="M77" s="25">
        <v>0</v>
      </c>
    </row>
    <row r="78" spans="1:13" ht="30" x14ac:dyDescent="0.25">
      <c r="A78" s="98" t="s">
        <v>189</v>
      </c>
      <c r="B78" s="46" t="s">
        <v>161</v>
      </c>
      <c r="C78" s="47"/>
      <c r="D78" s="48" t="s">
        <v>22</v>
      </c>
      <c r="E78" s="49">
        <v>6</v>
      </c>
      <c r="F78" s="50" t="s">
        <v>128</v>
      </c>
      <c r="G78" s="59" t="s">
        <v>23</v>
      </c>
      <c r="H78" s="51">
        <v>771.52</v>
      </c>
      <c r="I78" s="52">
        <v>520.78</v>
      </c>
      <c r="J78" s="53">
        <v>173.59</v>
      </c>
      <c r="K78" s="52">
        <v>0</v>
      </c>
      <c r="L78" s="53">
        <v>77.150000000000006</v>
      </c>
      <c r="M78" s="25">
        <v>0</v>
      </c>
    </row>
    <row r="79" spans="1:13" ht="30" x14ac:dyDescent="0.25">
      <c r="A79" s="98" t="s">
        <v>189</v>
      </c>
      <c r="B79" s="46" t="s">
        <v>112</v>
      </c>
      <c r="C79" s="47"/>
      <c r="D79" s="48" t="s">
        <v>22</v>
      </c>
      <c r="E79" s="49">
        <v>6</v>
      </c>
      <c r="F79" s="50" t="s">
        <v>128</v>
      </c>
      <c r="G79" s="59" t="s">
        <v>23</v>
      </c>
      <c r="H79" s="51">
        <v>752.24</v>
      </c>
      <c r="I79" s="52">
        <v>282.08999999999997</v>
      </c>
      <c r="J79" s="53">
        <v>94.03</v>
      </c>
      <c r="K79" s="52">
        <v>0</v>
      </c>
      <c r="L79" s="53">
        <f>H79-I79-J79</f>
        <v>376.12</v>
      </c>
      <c r="M79" s="25">
        <v>0</v>
      </c>
    </row>
    <row r="80" spans="1:13" ht="30" x14ac:dyDescent="0.25">
      <c r="A80" s="98" t="s">
        <v>189</v>
      </c>
      <c r="B80" s="46" t="s">
        <v>113</v>
      </c>
      <c r="C80" s="47"/>
      <c r="D80" s="48" t="s">
        <v>22</v>
      </c>
      <c r="E80" s="49">
        <v>6</v>
      </c>
      <c r="F80" s="50" t="s">
        <v>128</v>
      </c>
      <c r="G80" s="59" t="s">
        <v>23</v>
      </c>
      <c r="H80" s="51">
        <v>810.11</v>
      </c>
      <c r="I80" s="52">
        <v>607.58000000000004</v>
      </c>
      <c r="J80" s="53">
        <v>202.53</v>
      </c>
      <c r="K80" s="52">
        <v>0</v>
      </c>
      <c r="L80" s="53">
        <v>0</v>
      </c>
      <c r="M80" s="25">
        <v>0</v>
      </c>
    </row>
    <row r="81" spans="1:16" ht="30.75" thickBot="1" x14ac:dyDescent="0.3">
      <c r="A81" s="99" t="s">
        <v>191</v>
      </c>
      <c r="B81" s="60" t="s">
        <v>115</v>
      </c>
      <c r="C81" s="61"/>
      <c r="D81" s="62" t="s">
        <v>22</v>
      </c>
      <c r="E81" s="49">
        <v>6</v>
      </c>
      <c r="F81" s="50" t="s">
        <v>128</v>
      </c>
      <c r="G81" s="59" t="s">
        <v>24</v>
      </c>
      <c r="H81" s="63">
        <v>613.52</v>
      </c>
      <c r="I81" s="64">
        <v>414.13</v>
      </c>
      <c r="J81" s="65">
        <v>138.04</v>
      </c>
      <c r="K81" s="64">
        <v>0</v>
      </c>
      <c r="L81" s="65">
        <v>61.35</v>
      </c>
      <c r="M81" s="26">
        <v>0</v>
      </c>
      <c r="N81" s="42"/>
    </row>
    <row r="82" spans="1:16" x14ac:dyDescent="0.25">
      <c r="P82" s="17"/>
    </row>
    <row r="84" spans="1:16" x14ac:dyDescent="0.25">
      <c r="A84" s="6" t="s">
        <v>84</v>
      </c>
    </row>
    <row r="85" spans="1:16" ht="15.75" thickBot="1" x14ac:dyDescent="0.3"/>
    <row r="86" spans="1:16" ht="15.75" customHeight="1" thickBot="1" x14ac:dyDescent="0.3">
      <c r="A86" s="260" t="s">
        <v>0</v>
      </c>
      <c r="B86" s="260" t="s">
        <v>1</v>
      </c>
      <c r="C86" s="263" t="s">
        <v>2</v>
      </c>
      <c r="D86" s="287" t="s">
        <v>6</v>
      </c>
      <c r="E86" s="274"/>
      <c r="F86" s="274"/>
      <c r="G86" s="275"/>
      <c r="H86" s="249" t="s">
        <v>13</v>
      </c>
      <c r="I86" s="250"/>
      <c r="J86" s="250"/>
      <c r="K86" s="250"/>
      <c r="L86" s="251"/>
      <c r="M86" s="257" t="s">
        <v>14</v>
      </c>
    </row>
    <row r="87" spans="1:16" ht="15.75" customHeight="1" thickBot="1" x14ac:dyDescent="0.3">
      <c r="A87" s="261"/>
      <c r="B87" s="261"/>
      <c r="C87" s="264"/>
      <c r="D87" s="288" t="s">
        <v>3</v>
      </c>
      <c r="E87" s="268" t="s">
        <v>65</v>
      </c>
      <c r="F87" s="290" t="s">
        <v>4</v>
      </c>
      <c r="G87" s="263" t="s">
        <v>5</v>
      </c>
      <c r="H87" s="276" t="s">
        <v>7</v>
      </c>
      <c r="I87" s="255" t="s">
        <v>11</v>
      </c>
      <c r="J87" s="256"/>
      <c r="K87" s="283" t="s">
        <v>12</v>
      </c>
      <c r="L87" s="284"/>
      <c r="M87" s="258"/>
    </row>
    <row r="88" spans="1:16" ht="60.75" thickBot="1" x14ac:dyDescent="0.3">
      <c r="A88" s="285"/>
      <c r="B88" s="285"/>
      <c r="C88" s="286"/>
      <c r="D88" s="289"/>
      <c r="E88" s="269"/>
      <c r="F88" s="291"/>
      <c r="G88" s="286"/>
      <c r="H88" s="292"/>
      <c r="I88" s="38" t="s">
        <v>8</v>
      </c>
      <c r="J88" s="39" t="s">
        <v>9</v>
      </c>
      <c r="K88" s="38" t="s">
        <v>10</v>
      </c>
      <c r="L88" s="83" t="s">
        <v>168</v>
      </c>
      <c r="M88" s="258"/>
    </row>
    <row r="89" spans="1:16" ht="30" x14ac:dyDescent="0.25">
      <c r="A89" s="16" t="s">
        <v>193</v>
      </c>
      <c r="B89" s="46" t="s">
        <v>109</v>
      </c>
      <c r="C89" s="47"/>
      <c r="D89" s="48" t="s">
        <v>16</v>
      </c>
      <c r="E89" s="49">
        <v>4</v>
      </c>
      <c r="F89" s="50" t="s">
        <v>41</v>
      </c>
      <c r="G89" s="54" t="s">
        <v>106</v>
      </c>
      <c r="H89" s="51">
        <f>2259.9/0.95</f>
        <v>2378.8421052631579</v>
      </c>
      <c r="I89" s="84">
        <v>2259.9</v>
      </c>
      <c r="J89" s="85">
        <v>0</v>
      </c>
      <c r="K89" s="52">
        <f>H89-I89-J89</f>
        <v>118.94210526315783</v>
      </c>
      <c r="L89" s="53">
        <v>0</v>
      </c>
      <c r="M89" s="22">
        <v>0</v>
      </c>
    </row>
    <row r="90" spans="1:16" ht="45" x14ac:dyDescent="0.25">
      <c r="A90" s="16" t="s">
        <v>192</v>
      </c>
      <c r="B90" s="46" t="s">
        <v>107</v>
      </c>
      <c r="C90" s="47"/>
      <c r="D90" s="48" t="s">
        <v>16</v>
      </c>
      <c r="E90" s="49">
        <v>4</v>
      </c>
      <c r="F90" s="50" t="s">
        <v>41</v>
      </c>
      <c r="G90" s="54" t="s">
        <v>106</v>
      </c>
      <c r="H90" s="51">
        <v>0</v>
      </c>
      <c r="I90" s="52">
        <v>0</v>
      </c>
      <c r="J90" s="53">
        <v>0</v>
      </c>
      <c r="K90" s="52">
        <f>H90-I90-J90</f>
        <v>0</v>
      </c>
      <c r="L90" s="53">
        <v>0</v>
      </c>
      <c r="M90" s="22">
        <v>0</v>
      </c>
    </row>
    <row r="91" spans="1:16" ht="30" x14ac:dyDescent="0.25">
      <c r="A91" s="16" t="s">
        <v>194</v>
      </c>
      <c r="B91" s="46" t="s">
        <v>108</v>
      </c>
      <c r="C91" s="47"/>
      <c r="D91" s="48" t="s">
        <v>16</v>
      </c>
      <c r="E91" s="49">
        <v>4</v>
      </c>
      <c r="F91" s="50" t="s">
        <v>41</v>
      </c>
      <c r="G91" s="54" t="s">
        <v>106</v>
      </c>
      <c r="H91" s="55">
        <v>0</v>
      </c>
      <c r="I91" s="56">
        <v>0</v>
      </c>
      <c r="J91" s="57">
        <v>0</v>
      </c>
      <c r="K91" s="56">
        <v>0</v>
      </c>
      <c r="L91" s="57">
        <v>0</v>
      </c>
      <c r="M91" s="23">
        <v>0</v>
      </c>
    </row>
    <row r="92" spans="1:16" ht="45" x14ac:dyDescent="0.25">
      <c r="A92" s="16" t="s">
        <v>195</v>
      </c>
      <c r="B92" s="46" t="s">
        <v>110</v>
      </c>
      <c r="C92" s="58"/>
      <c r="D92" s="48" t="s">
        <v>16</v>
      </c>
      <c r="E92" s="49">
        <v>4</v>
      </c>
      <c r="F92" s="50" t="s">
        <v>41</v>
      </c>
      <c r="G92" s="54" t="s">
        <v>106</v>
      </c>
      <c r="H92" s="55">
        <v>0</v>
      </c>
      <c r="I92" s="56">
        <v>0</v>
      </c>
      <c r="J92" s="57">
        <v>0</v>
      </c>
      <c r="K92" s="56">
        <v>0</v>
      </c>
      <c r="L92" s="57">
        <v>0</v>
      </c>
      <c r="M92" s="23">
        <v>0</v>
      </c>
      <c r="N92" s="43"/>
    </row>
    <row r="93" spans="1:16" ht="30" x14ac:dyDescent="0.25">
      <c r="A93" s="15">
        <v>2</v>
      </c>
      <c r="B93" s="118" t="s">
        <v>116</v>
      </c>
      <c r="C93" s="123"/>
      <c r="D93" s="48" t="s">
        <v>18</v>
      </c>
      <c r="E93" s="49">
        <v>2</v>
      </c>
      <c r="F93" s="50" t="s">
        <v>105</v>
      </c>
      <c r="G93" s="59" t="s">
        <v>80</v>
      </c>
      <c r="H93" s="88">
        <v>1891.07</v>
      </c>
      <c r="I93" s="95">
        <v>1607.41</v>
      </c>
      <c r="J93" s="96">
        <v>170.19</v>
      </c>
      <c r="K93" s="95">
        <v>85.1</v>
      </c>
      <c r="L93" s="96">
        <v>28.37</v>
      </c>
      <c r="M93" s="24">
        <v>0</v>
      </c>
    </row>
    <row r="94" spans="1:16" ht="45" x14ac:dyDescent="0.25">
      <c r="A94" s="15">
        <v>2</v>
      </c>
      <c r="B94" s="118" t="s">
        <v>159</v>
      </c>
      <c r="C94" s="123"/>
      <c r="D94" s="48" t="s">
        <v>18</v>
      </c>
      <c r="E94" s="49">
        <v>2</v>
      </c>
      <c r="F94" s="50" t="s">
        <v>105</v>
      </c>
      <c r="G94" s="97" t="s">
        <v>80</v>
      </c>
      <c r="H94" s="248">
        <v>1254.9000000000001</v>
      </c>
      <c r="I94" s="248">
        <v>1066.67</v>
      </c>
      <c r="J94" s="248">
        <v>169.41</v>
      </c>
      <c r="K94" s="248">
        <v>18.82</v>
      </c>
      <c r="L94" s="248">
        <v>0</v>
      </c>
      <c r="M94" s="24">
        <v>0</v>
      </c>
    </row>
    <row r="95" spans="1:16" ht="30" x14ac:dyDescent="0.25">
      <c r="A95" s="15">
        <v>2</v>
      </c>
      <c r="B95" s="118" t="s">
        <v>108</v>
      </c>
      <c r="C95" s="123"/>
      <c r="D95" s="48" t="s">
        <v>18</v>
      </c>
      <c r="E95" s="49">
        <v>2</v>
      </c>
      <c r="F95" s="50" t="s">
        <v>105</v>
      </c>
      <c r="G95" s="59" t="s">
        <v>80</v>
      </c>
      <c r="H95" s="88">
        <v>0</v>
      </c>
      <c r="I95" s="84">
        <v>0</v>
      </c>
      <c r="J95" s="85">
        <v>0</v>
      </c>
      <c r="K95" s="84">
        <v>0</v>
      </c>
      <c r="L95" s="85">
        <v>0</v>
      </c>
      <c r="M95" s="24">
        <v>0</v>
      </c>
    </row>
    <row r="96" spans="1:16" ht="60" x14ac:dyDescent="0.25">
      <c r="A96" s="246">
        <v>5</v>
      </c>
      <c r="B96" s="118" t="s">
        <v>222</v>
      </c>
      <c r="C96" s="123"/>
      <c r="D96" s="48" t="s">
        <v>18</v>
      </c>
      <c r="E96" s="49">
        <v>2</v>
      </c>
      <c r="F96" s="50" t="s">
        <v>105</v>
      </c>
      <c r="G96" s="59" t="s">
        <v>80</v>
      </c>
      <c r="H96" s="243">
        <v>700</v>
      </c>
      <c r="I96" s="244">
        <v>595</v>
      </c>
      <c r="J96" s="245">
        <v>87.5</v>
      </c>
      <c r="K96" s="244">
        <v>12.25</v>
      </c>
      <c r="L96" s="245">
        <v>5.25</v>
      </c>
      <c r="M96" s="35">
        <v>0</v>
      </c>
    </row>
    <row r="97" spans="1:15" ht="30" x14ac:dyDescent="0.25">
      <c r="A97" s="98" t="s">
        <v>189</v>
      </c>
      <c r="B97" s="46" t="s">
        <v>111</v>
      </c>
      <c r="C97" s="47"/>
      <c r="D97" s="48" t="s">
        <v>22</v>
      </c>
      <c r="E97" s="49">
        <v>6</v>
      </c>
      <c r="F97" s="50" t="s">
        <v>128</v>
      </c>
      <c r="G97" s="59" t="s">
        <v>23</v>
      </c>
      <c r="H97" s="51">
        <v>1157.28</v>
      </c>
      <c r="I97" s="52">
        <v>433.98</v>
      </c>
      <c r="J97" s="53">
        <v>144.66</v>
      </c>
      <c r="K97" s="52">
        <v>0</v>
      </c>
      <c r="L97" s="53">
        <v>578.64</v>
      </c>
      <c r="M97" s="25">
        <v>0</v>
      </c>
    </row>
    <row r="98" spans="1:15" ht="45" x14ac:dyDescent="0.25">
      <c r="A98" s="98" t="s">
        <v>190</v>
      </c>
      <c r="B98" s="46" t="s">
        <v>114</v>
      </c>
      <c r="C98" s="47"/>
      <c r="D98" s="48" t="s">
        <v>22</v>
      </c>
      <c r="E98" s="49">
        <v>6</v>
      </c>
      <c r="F98" s="50" t="s">
        <v>128</v>
      </c>
      <c r="G98" s="59" t="s">
        <v>23</v>
      </c>
      <c r="H98" s="51">
        <v>867.98</v>
      </c>
      <c r="I98" s="52">
        <v>325.49</v>
      </c>
      <c r="J98" s="53">
        <v>108.5</v>
      </c>
      <c r="K98" s="52">
        <v>0</v>
      </c>
      <c r="L98" s="53">
        <v>433.99</v>
      </c>
      <c r="M98" s="25">
        <v>0</v>
      </c>
    </row>
    <row r="99" spans="1:15" ht="30" x14ac:dyDescent="0.25">
      <c r="A99" s="98" t="s">
        <v>189</v>
      </c>
      <c r="B99" s="46" t="s">
        <v>161</v>
      </c>
      <c r="C99" s="47"/>
      <c r="D99" s="48" t="s">
        <v>22</v>
      </c>
      <c r="E99" s="49">
        <v>6</v>
      </c>
      <c r="F99" s="50" t="s">
        <v>128</v>
      </c>
      <c r="G99" s="59" t="s">
        <v>23</v>
      </c>
      <c r="H99" s="51">
        <v>771.53</v>
      </c>
      <c r="I99" s="52">
        <v>520.78</v>
      </c>
      <c r="J99" s="53">
        <v>173.6</v>
      </c>
      <c r="K99" s="52">
        <v>0</v>
      </c>
      <c r="L99" s="53">
        <v>77.150000000000006</v>
      </c>
      <c r="M99" s="25">
        <v>0</v>
      </c>
    </row>
    <row r="100" spans="1:15" ht="30" x14ac:dyDescent="0.25">
      <c r="A100" s="98" t="s">
        <v>189</v>
      </c>
      <c r="B100" s="46" t="s">
        <v>112</v>
      </c>
      <c r="C100" s="47"/>
      <c r="D100" s="48" t="s">
        <v>22</v>
      </c>
      <c r="E100" s="49">
        <v>6</v>
      </c>
      <c r="F100" s="50" t="s">
        <v>128</v>
      </c>
      <c r="G100" s="59" t="s">
        <v>23</v>
      </c>
      <c r="H100" s="51">
        <f>376.12/0.5</f>
        <v>752.24</v>
      </c>
      <c r="I100" s="52">
        <v>282.08999999999997</v>
      </c>
      <c r="J100" s="53">
        <v>94.03</v>
      </c>
      <c r="K100" s="52">
        <v>0</v>
      </c>
      <c r="L100" s="53">
        <f>H100-I100-J100</f>
        <v>376.12</v>
      </c>
      <c r="M100" s="25">
        <v>0</v>
      </c>
    </row>
    <row r="101" spans="1:15" ht="30" x14ac:dyDescent="0.25">
      <c r="A101" s="98" t="s">
        <v>189</v>
      </c>
      <c r="B101" s="46" t="s">
        <v>113</v>
      </c>
      <c r="C101" s="47"/>
      <c r="D101" s="48" t="s">
        <v>22</v>
      </c>
      <c r="E101" s="49">
        <v>6</v>
      </c>
      <c r="F101" s="50" t="s">
        <v>128</v>
      </c>
      <c r="G101" s="59" t="s">
        <v>23</v>
      </c>
      <c r="H101" s="51">
        <f>I101+J101</f>
        <v>810.1</v>
      </c>
      <c r="I101" s="52">
        <v>607.57000000000005</v>
      </c>
      <c r="J101" s="53">
        <v>202.53</v>
      </c>
      <c r="K101" s="52">
        <v>0</v>
      </c>
      <c r="L101" s="53">
        <v>0</v>
      </c>
      <c r="M101" s="25">
        <v>0</v>
      </c>
    </row>
    <row r="102" spans="1:15" ht="30.75" thickBot="1" x14ac:dyDescent="0.3">
      <c r="A102" s="99" t="s">
        <v>191</v>
      </c>
      <c r="B102" s="60" t="s">
        <v>115</v>
      </c>
      <c r="C102" s="61"/>
      <c r="D102" s="62" t="s">
        <v>22</v>
      </c>
      <c r="E102" s="49">
        <v>6</v>
      </c>
      <c r="F102" s="50" t="s">
        <v>128</v>
      </c>
      <c r="G102" s="59" t="s">
        <v>24</v>
      </c>
      <c r="H102" s="63">
        <v>0</v>
      </c>
      <c r="I102" s="64">
        <v>0</v>
      </c>
      <c r="J102" s="65">
        <v>0</v>
      </c>
      <c r="K102" s="64">
        <v>0</v>
      </c>
      <c r="L102" s="65">
        <v>0</v>
      </c>
      <c r="M102" s="26">
        <v>0</v>
      </c>
    </row>
    <row r="104" spans="1:15" x14ac:dyDescent="0.25">
      <c r="O104" s="17"/>
    </row>
    <row r="105" spans="1:15" x14ac:dyDescent="0.25">
      <c r="A105" s="6" t="s">
        <v>85</v>
      </c>
    </row>
    <row r="106" spans="1:15" ht="15.75" thickBot="1" x14ac:dyDescent="0.3"/>
    <row r="107" spans="1:15" ht="15.75" customHeight="1" thickBot="1" x14ac:dyDescent="0.3">
      <c r="A107" s="260" t="s">
        <v>0</v>
      </c>
      <c r="B107" s="260" t="s">
        <v>1</v>
      </c>
      <c r="C107" s="263" t="s">
        <v>2</v>
      </c>
      <c r="D107" s="287" t="s">
        <v>6</v>
      </c>
      <c r="E107" s="274"/>
      <c r="F107" s="274"/>
      <c r="G107" s="275"/>
      <c r="H107" s="249" t="s">
        <v>13</v>
      </c>
      <c r="I107" s="250"/>
      <c r="J107" s="250"/>
      <c r="K107" s="250"/>
      <c r="L107" s="251"/>
      <c r="M107" s="257" t="s">
        <v>14</v>
      </c>
    </row>
    <row r="108" spans="1:15" ht="15.75" customHeight="1" thickBot="1" x14ac:dyDescent="0.3">
      <c r="A108" s="261"/>
      <c r="B108" s="261"/>
      <c r="C108" s="264"/>
      <c r="D108" s="288" t="s">
        <v>3</v>
      </c>
      <c r="E108" s="268" t="s">
        <v>65</v>
      </c>
      <c r="F108" s="290" t="s">
        <v>4</v>
      </c>
      <c r="G108" s="263" t="s">
        <v>5</v>
      </c>
      <c r="H108" s="276" t="s">
        <v>7</v>
      </c>
      <c r="I108" s="255" t="s">
        <v>11</v>
      </c>
      <c r="J108" s="256"/>
      <c r="K108" s="283" t="s">
        <v>12</v>
      </c>
      <c r="L108" s="284"/>
      <c r="M108" s="258"/>
    </row>
    <row r="109" spans="1:15" ht="60.75" thickBot="1" x14ac:dyDescent="0.3">
      <c r="A109" s="285"/>
      <c r="B109" s="285"/>
      <c r="C109" s="286"/>
      <c r="D109" s="289"/>
      <c r="E109" s="269"/>
      <c r="F109" s="291"/>
      <c r="G109" s="286"/>
      <c r="H109" s="292"/>
      <c r="I109" s="38" t="s">
        <v>8</v>
      </c>
      <c r="J109" s="39" t="s">
        <v>9</v>
      </c>
      <c r="K109" s="38" t="s">
        <v>10</v>
      </c>
      <c r="L109" s="83" t="s">
        <v>168</v>
      </c>
      <c r="M109" s="258"/>
    </row>
    <row r="110" spans="1:15" ht="30" x14ac:dyDescent="0.25">
      <c r="A110" s="16" t="s">
        <v>193</v>
      </c>
      <c r="B110" s="46" t="s">
        <v>109</v>
      </c>
      <c r="C110" s="47"/>
      <c r="D110" s="48" t="s">
        <v>16</v>
      </c>
      <c r="E110" s="49">
        <v>4</v>
      </c>
      <c r="F110" s="50" t="s">
        <v>41</v>
      </c>
      <c r="G110" s="54" t="s">
        <v>106</v>
      </c>
      <c r="H110" s="51">
        <v>0</v>
      </c>
      <c r="I110" s="52">
        <v>0</v>
      </c>
      <c r="J110" s="53">
        <v>0</v>
      </c>
      <c r="K110" s="52">
        <f>H110-I110-J110</f>
        <v>0</v>
      </c>
      <c r="L110" s="53">
        <v>0</v>
      </c>
      <c r="M110" s="22">
        <v>0</v>
      </c>
    </row>
    <row r="111" spans="1:15" ht="45" x14ac:dyDescent="0.25">
      <c r="A111" s="16" t="s">
        <v>192</v>
      </c>
      <c r="B111" s="46" t="s">
        <v>107</v>
      </c>
      <c r="C111" s="47"/>
      <c r="D111" s="48" t="s">
        <v>16</v>
      </c>
      <c r="E111" s="49">
        <v>4</v>
      </c>
      <c r="F111" s="50" t="s">
        <v>41</v>
      </c>
      <c r="G111" s="54" t="s">
        <v>106</v>
      </c>
      <c r="H111" s="51">
        <v>0</v>
      </c>
      <c r="I111" s="52">
        <v>0</v>
      </c>
      <c r="J111" s="53">
        <v>0</v>
      </c>
      <c r="K111" s="52">
        <f>H111-I111-J111</f>
        <v>0</v>
      </c>
      <c r="L111" s="53">
        <v>0</v>
      </c>
      <c r="M111" s="22">
        <v>0</v>
      </c>
    </row>
    <row r="112" spans="1:15" ht="30" x14ac:dyDescent="0.25">
      <c r="A112" s="16" t="s">
        <v>194</v>
      </c>
      <c r="B112" s="46" t="s">
        <v>108</v>
      </c>
      <c r="C112" s="47"/>
      <c r="D112" s="48" t="s">
        <v>16</v>
      </c>
      <c r="E112" s="49">
        <v>4</v>
      </c>
      <c r="F112" s="50" t="s">
        <v>41</v>
      </c>
      <c r="G112" s="54" t="s">
        <v>106</v>
      </c>
      <c r="H112" s="55">
        <v>0</v>
      </c>
      <c r="I112" s="56">
        <v>0</v>
      </c>
      <c r="J112" s="57">
        <v>0</v>
      </c>
      <c r="K112" s="56">
        <v>0</v>
      </c>
      <c r="L112" s="57">
        <v>0</v>
      </c>
      <c r="M112" s="23">
        <v>0</v>
      </c>
    </row>
    <row r="113" spans="1:15" ht="45" x14ac:dyDescent="0.25">
      <c r="A113" s="16" t="s">
        <v>195</v>
      </c>
      <c r="B113" s="46" t="s">
        <v>110</v>
      </c>
      <c r="C113" s="58"/>
      <c r="D113" s="48" t="s">
        <v>16</v>
      </c>
      <c r="E113" s="49">
        <v>4</v>
      </c>
      <c r="F113" s="50" t="s">
        <v>41</v>
      </c>
      <c r="G113" s="54" t="s">
        <v>106</v>
      </c>
      <c r="H113" s="55">
        <v>0</v>
      </c>
      <c r="I113" s="56">
        <v>0</v>
      </c>
      <c r="J113" s="57">
        <v>0</v>
      </c>
      <c r="K113" s="56">
        <v>0</v>
      </c>
      <c r="L113" s="57">
        <v>0</v>
      </c>
      <c r="M113" s="23">
        <v>0</v>
      </c>
      <c r="N113" s="43"/>
    </row>
    <row r="114" spans="1:15" ht="30" x14ac:dyDescent="0.25">
      <c r="A114" s="15">
        <v>2</v>
      </c>
      <c r="B114" s="118" t="s">
        <v>116</v>
      </c>
      <c r="C114" s="123"/>
      <c r="D114" s="48" t="s">
        <v>18</v>
      </c>
      <c r="E114" s="49">
        <v>2</v>
      </c>
      <c r="F114" s="50" t="s">
        <v>105</v>
      </c>
      <c r="G114" s="59" t="s">
        <v>80</v>
      </c>
      <c r="H114" s="88">
        <v>0</v>
      </c>
      <c r="I114" s="84">
        <v>0</v>
      </c>
      <c r="J114" s="85">
        <v>0</v>
      </c>
      <c r="K114" s="84">
        <v>0</v>
      </c>
      <c r="L114" s="85">
        <v>0</v>
      </c>
      <c r="M114" s="24">
        <v>0</v>
      </c>
    </row>
    <row r="115" spans="1:15" ht="45" x14ac:dyDescent="0.25">
      <c r="A115" s="15">
        <v>2</v>
      </c>
      <c r="B115" s="118" t="s">
        <v>159</v>
      </c>
      <c r="C115" s="123"/>
      <c r="D115" s="48" t="s">
        <v>18</v>
      </c>
      <c r="E115" s="49">
        <v>2</v>
      </c>
      <c r="F115" s="50" t="s">
        <v>105</v>
      </c>
      <c r="G115" s="59" t="s">
        <v>80</v>
      </c>
      <c r="H115" s="243">
        <v>1000</v>
      </c>
      <c r="I115" s="244">
        <v>850</v>
      </c>
      <c r="J115" s="245">
        <v>135</v>
      </c>
      <c r="K115" s="244">
        <v>15</v>
      </c>
      <c r="L115" s="96">
        <v>0</v>
      </c>
      <c r="M115" s="24">
        <v>0</v>
      </c>
    </row>
    <row r="116" spans="1:15" ht="30" x14ac:dyDescent="0.25">
      <c r="A116" s="15">
        <v>2</v>
      </c>
      <c r="B116" s="118" t="s">
        <v>108</v>
      </c>
      <c r="C116" s="123"/>
      <c r="D116" s="48" t="s">
        <v>18</v>
      </c>
      <c r="E116" s="49">
        <v>2</v>
      </c>
      <c r="F116" s="50" t="s">
        <v>105</v>
      </c>
      <c r="G116" s="59" t="s">
        <v>80</v>
      </c>
      <c r="H116" s="51">
        <v>0</v>
      </c>
      <c r="I116" s="52">
        <v>0</v>
      </c>
      <c r="J116" s="53">
        <v>0</v>
      </c>
      <c r="K116" s="52">
        <v>0</v>
      </c>
      <c r="L116" s="53">
        <v>0</v>
      </c>
      <c r="M116" s="24">
        <v>0</v>
      </c>
    </row>
    <row r="117" spans="1:15" ht="60" x14ac:dyDescent="0.25">
      <c r="A117" s="246">
        <v>5</v>
      </c>
      <c r="B117" s="118" t="s">
        <v>222</v>
      </c>
      <c r="C117" s="123"/>
      <c r="D117" s="48" t="s">
        <v>18</v>
      </c>
      <c r="E117" s="49">
        <v>2</v>
      </c>
      <c r="F117" s="50" t="s">
        <v>105</v>
      </c>
      <c r="G117" s="59" t="s">
        <v>80</v>
      </c>
      <c r="H117" s="88">
        <v>0</v>
      </c>
      <c r="I117" s="95">
        <v>0</v>
      </c>
      <c r="J117" s="96">
        <v>0</v>
      </c>
      <c r="K117" s="95">
        <v>0</v>
      </c>
      <c r="L117" s="96">
        <v>0</v>
      </c>
      <c r="M117" s="35">
        <v>0</v>
      </c>
    </row>
    <row r="118" spans="1:15" ht="30" x14ac:dyDescent="0.25">
      <c r="A118" s="98" t="s">
        <v>189</v>
      </c>
      <c r="B118" s="46" t="s">
        <v>111</v>
      </c>
      <c r="C118" s="47"/>
      <c r="D118" s="48" t="s">
        <v>22</v>
      </c>
      <c r="E118" s="49">
        <v>6</v>
      </c>
      <c r="F118" s="50" t="s">
        <v>128</v>
      </c>
      <c r="G118" s="59" t="s">
        <v>23</v>
      </c>
      <c r="H118" s="51">
        <f>578.65/0.5</f>
        <v>1157.3</v>
      </c>
      <c r="I118" s="52">
        <f>578.65*0.75</f>
        <v>433.98749999999995</v>
      </c>
      <c r="J118" s="53">
        <f>578.65*0.25</f>
        <v>144.66249999999999</v>
      </c>
      <c r="K118" s="52">
        <v>0</v>
      </c>
      <c r="L118" s="53">
        <f>H118-I118-J118</f>
        <v>578.65</v>
      </c>
      <c r="M118" s="25">
        <v>0</v>
      </c>
    </row>
    <row r="119" spans="1:15" ht="45" x14ac:dyDescent="0.25">
      <c r="A119" s="98" t="s">
        <v>190</v>
      </c>
      <c r="B119" s="46" t="s">
        <v>114</v>
      </c>
      <c r="C119" s="47"/>
      <c r="D119" s="48" t="s">
        <v>22</v>
      </c>
      <c r="E119" s="49">
        <v>6</v>
      </c>
      <c r="F119" s="50" t="s">
        <v>128</v>
      </c>
      <c r="G119" s="59" t="s">
        <v>23</v>
      </c>
      <c r="H119" s="51">
        <f>433.98/0.5</f>
        <v>867.96</v>
      </c>
      <c r="I119" s="52">
        <v>325.48</v>
      </c>
      <c r="J119" s="53">
        <v>108.5</v>
      </c>
      <c r="K119" s="52">
        <v>0</v>
      </c>
      <c r="L119" s="53">
        <f>H119-I119-J119</f>
        <v>433.98</v>
      </c>
      <c r="M119" s="25">
        <v>0</v>
      </c>
    </row>
    <row r="120" spans="1:15" ht="30" x14ac:dyDescent="0.25">
      <c r="A120" s="98" t="s">
        <v>189</v>
      </c>
      <c r="B120" s="46" t="s">
        <v>161</v>
      </c>
      <c r="C120" s="47"/>
      <c r="D120" s="48" t="s">
        <v>22</v>
      </c>
      <c r="E120" s="49">
        <v>6</v>
      </c>
      <c r="F120" s="50" t="s">
        <v>128</v>
      </c>
      <c r="G120" s="59" t="s">
        <v>23</v>
      </c>
      <c r="H120" s="51">
        <f>694.37+L120</f>
        <v>771.52</v>
      </c>
      <c r="I120" s="52">
        <f>694.37*0.75</f>
        <v>520.77750000000003</v>
      </c>
      <c r="J120" s="53">
        <f>694.37*0.25</f>
        <v>173.5925</v>
      </c>
      <c r="K120" s="52">
        <v>0</v>
      </c>
      <c r="L120" s="53">
        <v>77.150000000000006</v>
      </c>
      <c r="M120" s="25">
        <v>0</v>
      </c>
    </row>
    <row r="121" spans="1:15" ht="30" x14ac:dyDescent="0.25">
      <c r="A121" s="98" t="s">
        <v>189</v>
      </c>
      <c r="B121" s="46" t="s">
        <v>112</v>
      </c>
      <c r="C121" s="47"/>
      <c r="D121" s="48" t="s">
        <v>22</v>
      </c>
      <c r="E121" s="49">
        <v>6</v>
      </c>
      <c r="F121" s="50" t="s">
        <v>128</v>
      </c>
      <c r="G121" s="59" t="s">
        <v>23</v>
      </c>
      <c r="H121" s="51">
        <f>376.12/0.5</f>
        <v>752.24</v>
      </c>
      <c r="I121" s="52">
        <f>376.12*0.75</f>
        <v>282.09000000000003</v>
      </c>
      <c r="J121" s="53">
        <f>376.12*0.25</f>
        <v>94.03</v>
      </c>
      <c r="K121" s="52">
        <v>0</v>
      </c>
      <c r="L121" s="53">
        <f>H121-I121-J121</f>
        <v>376.12</v>
      </c>
      <c r="M121" s="25">
        <v>0</v>
      </c>
    </row>
    <row r="122" spans="1:15" ht="30" x14ac:dyDescent="0.25">
      <c r="A122" s="98" t="s">
        <v>189</v>
      </c>
      <c r="B122" s="46" t="s">
        <v>113</v>
      </c>
      <c r="C122" s="47"/>
      <c r="D122" s="48" t="s">
        <v>22</v>
      </c>
      <c r="E122" s="49">
        <v>6</v>
      </c>
      <c r="F122" s="50" t="s">
        <v>128</v>
      </c>
      <c r="G122" s="59" t="s">
        <v>23</v>
      </c>
      <c r="H122" s="51">
        <f>I122+J122</f>
        <v>810.1</v>
      </c>
      <c r="I122" s="52">
        <v>607.57000000000005</v>
      </c>
      <c r="J122" s="53">
        <v>202.53</v>
      </c>
      <c r="K122" s="52">
        <v>0</v>
      </c>
      <c r="L122" s="53">
        <v>0</v>
      </c>
      <c r="M122" s="25">
        <v>0</v>
      </c>
    </row>
    <row r="123" spans="1:15" ht="30.75" thickBot="1" x14ac:dyDescent="0.3">
      <c r="A123" s="99" t="s">
        <v>191</v>
      </c>
      <c r="B123" s="60" t="s">
        <v>115</v>
      </c>
      <c r="C123" s="61"/>
      <c r="D123" s="62" t="s">
        <v>22</v>
      </c>
      <c r="E123" s="49">
        <v>6</v>
      </c>
      <c r="F123" s="50" t="s">
        <v>128</v>
      </c>
      <c r="G123" s="59" t="s">
        <v>24</v>
      </c>
      <c r="H123" s="63">
        <v>0</v>
      </c>
      <c r="I123" s="64">
        <v>0</v>
      </c>
      <c r="J123" s="65">
        <v>0</v>
      </c>
      <c r="K123" s="64">
        <v>0</v>
      </c>
      <c r="L123" s="65">
        <v>0</v>
      </c>
      <c r="M123" s="26">
        <v>0</v>
      </c>
    </row>
    <row r="125" spans="1:15" x14ac:dyDescent="0.25">
      <c r="O125" s="17"/>
    </row>
    <row r="126" spans="1:15" x14ac:dyDescent="0.25">
      <c r="A126" s="6" t="s">
        <v>86</v>
      </c>
    </row>
    <row r="127" spans="1:15" ht="15.75" thickBot="1" x14ac:dyDescent="0.3"/>
    <row r="128" spans="1:15" ht="15.75" customHeight="1" thickBot="1" x14ac:dyDescent="0.3">
      <c r="A128" s="260" t="s">
        <v>0</v>
      </c>
      <c r="B128" s="260" t="s">
        <v>1</v>
      </c>
      <c r="C128" s="263" t="s">
        <v>2</v>
      </c>
      <c r="D128" s="273" t="s">
        <v>6</v>
      </c>
      <c r="E128" s="274"/>
      <c r="F128" s="274"/>
      <c r="G128" s="275"/>
      <c r="H128" s="249" t="s">
        <v>13</v>
      </c>
      <c r="I128" s="250"/>
      <c r="J128" s="250"/>
      <c r="K128" s="250"/>
      <c r="L128" s="251"/>
      <c r="M128" s="257" t="s">
        <v>14</v>
      </c>
    </row>
    <row r="129" spans="1:14" ht="15.75" customHeight="1" thickBot="1" x14ac:dyDescent="0.3">
      <c r="A129" s="261"/>
      <c r="B129" s="261"/>
      <c r="C129" s="264"/>
      <c r="D129" s="266" t="s">
        <v>3</v>
      </c>
      <c r="E129" s="268" t="s">
        <v>65</v>
      </c>
      <c r="F129" s="270" t="s">
        <v>4</v>
      </c>
      <c r="G129" s="272" t="s">
        <v>5</v>
      </c>
      <c r="H129" s="276" t="s">
        <v>7</v>
      </c>
      <c r="I129" s="293" t="s">
        <v>11</v>
      </c>
      <c r="J129" s="294"/>
      <c r="K129" s="283" t="s">
        <v>12</v>
      </c>
      <c r="L129" s="284"/>
      <c r="M129" s="258"/>
    </row>
    <row r="130" spans="1:14" ht="60.75" thickBot="1" x14ac:dyDescent="0.3">
      <c r="A130" s="285"/>
      <c r="B130" s="285"/>
      <c r="C130" s="286"/>
      <c r="D130" s="289"/>
      <c r="E130" s="269"/>
      <c r="F130" s="291"/>
      <c r="G130" s="286"/>
      <c r="H130" s="292"/>
      <c r="I130" s="40" t="s">
        <v>8</v>
      </c>
      <c r="J130" s="41" t="s">
        <v>9</v>
      </c>
      <c r="K130" s="38" t="s">
        <v>10</v>
      </c>
      <c r="L130" s="83" t="s">
        <v>168</v>
      </c>
      <c r="M130" s="258"/>
    </row>
    <row r="131" spans="1:14" ht="30" x14ac:dyDescent="0.25">
      <c r="A131" s="16" t="s">
        <v>193</v>
      </c>
      <c r="B131" s="46" t="s">
        <v>109</v>
      </c>
      <c r="C131" s="47"/>
      <c r="D131" s="48" t="s">
        <v>16</v>
      </c>
      <c r="E131" s="49">
        <v>4</v>
      </c>
      <c r="F131" s="50" t="s">
        <v>41</v>
      </c>
      <c r="G131" s="54" t="s">
        <v>106</v>
      </c>
      <c r="H131" s="51">
        <v>0</v>
      </c>
      <c r="I131" s="52">
        <v>0</v>
      </c>
      <c r="J131" s="53">
        <v>0</v>
      </c>
      <c r="K131" s="52">
        <f>H131-I131-J131</f>
        <v>0</v>
      </c>
      <c r="L131" s="53">
        <v>0</v>
      </c>
      <c r="M131" s="22">
        <v>0</v>
      </c>
    </row>
    <row r="132" spans="1:14" ht="45" x14ac:dyDescent="0.25">
      <c r="A132" s="16" t="s">
        <v>192</v>
      </c>
      <c r="B132" s="46" t="s">
        <v>107</v>
      </c>
      <c r="C132" s="47"/>
      <c r="D132" s="48" t="s">
        <v>16</v>
      </c>
      <c r="E132" s="49">
        <v>4</v>
      </c>
      <c r="F132" s="50" t="s">
        <v>41</v>
      </c>
      <c r="G132" s="54" t="s">
        <v>106</v>
      </c>
      <c r="H132" s="51">
        <v>0</v>
      </c>
      <c r="I132" s="52">
        <v>0</v>
      </c>
      <c r="J132" s="53">
        <v>0</v>
      </c>
      <c r="K132" s="52">
        <f>H132-I132-J132</f>
        <v>0</v>
      </c>
      <c r="L132" s="53">
        <v>0</v>
      </c>
      <c r="M132" s="22">
        <v>0</v>
      </c>
    </row>
    <row r="133" spans="1:14" ht="30" x14ac:dyDescent="0.25">
      <c r="A133" s="16" t="s">
        <v>194</v>
      </c>
      <c r="B133" s="46" t="s">
        <v>108</v>
      </c>
      <c r="C133" s="47"/>
      <c r="D133" s="48" t="s">
        <v>16</v>
      </c>
      <c r="E133" s="49">
        <v>4</v>
      </c>
      <c r="F133" s="50" t="s">
        <v>41</v>
      </c>
      <c r="G133" s="54" t="s">
        <v>106</v>
      </c>
      <c r="H133" s="55">
        <v>0</v>
      </c>
      <c r="I133" s="56">
        <v>0</v>
      </c>
      <c r="J133" s="57">
        <v>0</v>
      </c>
      <c r="K133" s="56">
        <v>0</v>
      </c>
      <c r="L133" s="57">
        <v>0</v>
      </c>
      <c r="M133" s="23">
        <v>0</v>
      </c>
    </row>
    <row r="134" spans="1:14" ht="45" x14ac:dyDescent="0.25">
      <c r="A134" s="16" t="s">
        <v>195</v>
      </c>
      <c r="B134" s="46" t="s">
        <v>110</v>
      </c>
      <c r="C134" s="58"/>
      <c r="D134" s="48" t="s">
        <v>16</v>
      </c>
      <c r="E134" s="49">
        <v>4</v>
      </c>
      <c r="F134" s="50" t="s">
        <v>41</v>
      </c>
      <c r="G134" s="54" t="s">
        <v>106</v>
      </c>
      <c r="H134" s="55">
        <v>0</v>
      </c>
      <c r="I134" s="56">
        <v>0</v>
      </c>
      <c r="J134" s="57">
        <v>0</v>
      </c>
      <c r="K134" s="56">
        <v>0</v>
      </c>
      <c r="L134" s="57">
        <v>0</v>
      </c>
      <c r="M134" s="23">
        <v>0</v>
      </c>
      <c r="N134" s="43"/>
    </row>
    <row r="135" spans="1:14" ht="30" x14ac:dyDescent="0.25">
      <c r="A135" s="15">
        <v>2</v>
      </c>
      <c r="B135" s="46" t="s">
        <v>116</v>
      </c>
      <c r="C135" s="47"/>
      <c r="D135" s="48" t="s">
        <v>18</v>
      </c>
      <c r="E135" s="49">
        <v>2</v>
      </c>
      <c r="F135" s="50" t="s">
        <v>105</v>
      </c>
      <c r="G135" s="59" t="s">
        <v>80</v>
      </c>
      <c r="H135" s="88">
        <v>0</v>
      </c>
      <c r="I135" s="84">
        <v>0</v>
      </c>
      <c r="J135" s="85">
        <v>0</v>
      </c>
      <c r="K135" s="84">
        <v>0</v>
      </c>
      <c r="L135" s="85">
        <v>0</v>
      </c>
      <c r="M135" s="24">
        <v>0</v>
      </c>
    </row>
    <row r="136" spans="1:14" ht="45" x14ac:dyDescent="0.25">
      <c r="A136" s="15">
        <v>2</v>
      </c>
      <c r="B136" s="46" t="s">
        <v>159</v>
      </c>
      <c r="C136" s="47"/>
      <c r="D136" s="48" t="s">
        <v>18</v>
      </c>
      <c r="E136" s="49">
        <v>2</v>
      </c>
      <c r="F136" s="50" t="s">
        <v>105</v>
      </c>
      <c r="G136" s="59" t="s">
        <v>80</v>
      </c>
      <c r="H136" s="88">
        <v>0</v>
      </c>
      <c r="I136" s="84">
        <v>0</v>
      </c>
      <c r="J136" s="85">
        <v>0</v>
      </c>
      <c r="K136" s="84">
        <v>0</v>
      </c>
      <c r="L136" s="85">
        <v>0</v>
      </c>
      <c r="M136" s="24">
        <v>0</v>
      </c>
    </row>
    <row r="137" spans="1:14" ht="30" x14ac:dyDescent="0.25">
      <c r="A137" s="15">
        <v>2</v>
      </c>
      <c r="B137" s="46" t="s">
        <v>108</v>
      </c>
      <c r="C137" s="47"/>
      <c r="D137" s="48" t="s">
        <v>18</v>
      </c>
      <c r="E137" s="49">
        <v>2</v>
      </c>
      <c r="F137" s="50" t="s">
        <v>105</v>
      </c>
      <c r="G137" s="59" t="s">
        <v>80</v>
      </c>
      <c r="H137" s="88">
        <v>0</v>
      </c>
      <c r="I137" s="84">
        <v>0</v>
      </c>
      <c r="J137" s="85">
        <v>0</v>
      </c>
      <c r="K137" s="84">
        <v>0</v>
      </c>
      <c r="L137" s="85">
        <v>0</v>
      </c>
      <c r="M137" s="24">
        <v>0</v>
      </c>
    </row>
    <row r="138" spans="1:14" ht="45" x14ac:dyDescent="0.25">
      <c r="A138" s="15">
        <v>5</v>
      </c>
      <c r="B138" s="46" t="s">
        <v>158</v>
      </c>
      <c r="C138" s="47"/>
      <c r="D138" s="48" t="s">
        <v>18</v>
      </c>
      <c r="E138" s="49">
        <v>2</v>
      </c>
      <c r="F138" s="50" t="s">
        <v>105</v>
      </c>
      <c r="G138" s="59" t="s">
        <v>80</v>
      </c>
      <c r="H138" s="88">
        <v>0</v>
      </c>
      <c r="I138" s="84">
        <v>0</v>
      </c>
      <c r="J138" s="85">
        <v>0</v>
      </c>
      <c r="K138" s="84">
        <v>0</v>
      </c>
      <c r="L138" s="85">
        <v>0</v>
      </c>
      <c r="M138" s="35">
        <v>0</v>
      </c>
    </row>
    <row r="139" spans="1:14" ht="30" x14ac:dyDescent="0.25">
      <c r="A139" s="98" t="s">
        <v>189</v>
      </c>
      <c r="B139" s="46" t="s">
        <v>111</v>
      </c>
      <c r="C139" s="47"/>
      <c r="D139" s="48" t="s">
        <v>22</v>
      </c>
      <c r="E139" s="49">
        <v>6</v>
      </c>
      <c r="F139" s="50" t="s">
        <v>128</v>
      </c>
      <c r="G139" s="59" t="s">
        <v>23</v>
      </c>
      <c r="H139" s="51">
        <v>1157.28</v>
      </c>
      <c r="I139" s="52">
        <v>433.98</v>
      </c>
      <c r="J139" s="53">
        <v>144.66</v>
      </c>
      <c r="K139" s="52">
        <v>0</v>
      </c>
      <c r="L139" s="53">
        <f>H139-I139-J139</f>
        <v>578.64</v>
      </c>
      <c r="M139" s="25">
        <v>0</v>
      </c>
    </row>
    <row r="140" spans="1:14" ht="45" x14ac:dyDescent="0.25">
      <c r="A140" s="98" t="s">
        <v>190</v>
      </c>
      <c r="B140" s="46" t="s">
        <v>114</v>
      </c>
      <c r="C140" s="47"/>
      <c r="D140" s="48" t="s">
        <v>22</v>
      </c>
      <c r="E140" s="49">
        <v>6</v>
      </c>
      <c r="F140" s="50" t="s">
        <v>128</v>
      </c>
      <c r="G140" s="59" t="s">
        <v>23</v>
      </c>
      <c r="H140" s="51">
        <f>433.98/0.5</f>
        <v>867.96</v>
      </c>
      <c r="I140" s="52">
        <v>325.48</v>
      </c>
      <c r="J140" s="53">
        <v>108.5</v>
      </c>
      <c r="K140" s="52">
        <v>0</v>
      </c>
      <c r="L140" s="53">
        <f>H140-I140-J140</f>
        <v>433.98</v>
      </c>
      <c r="M140" s="25">
        <v>0</v>
      </c>
    </row>
    <row r="141" spans="1:14" ht="30" x14ac:dyDescent="0.25">
      <c r="A141" s="98" t="s">
        <v>189</v>
      </c>
      <c r="B141" s="46" t="s">
        <v>161</v>
      </c>
      <c r="C141" s="47"/>
      <c r="D141" s="48" t="s">
        <v>22</v>
      </c>
      <c r="E141" s="49">
        <v>6</v>
      </c>
      <c r="F141" s="50" t="s">
        <v>128</v>
      </c>
      <c r="G141" s="59" t="s">
        <v>23</v>
      </c>
      <c r="H141" s="51">
        <v>771.53</v>
      </c>
      <c r="I141" s="52">
        <v>520.78</v>
      </c>
      <c r="J141" s="53">
        <v>173.6</v>
      </c>
      <c r="K141" s="52">
        <v>0</v>
      </c>
      <c r="L141" s="53">
        <v>77.150000000000006</v>
      </c>
      <c r="M141" s="25">
        <v>0</v>
      </c>
    </row>
    <row r="142" spans="1:14" ht="30" x14ac:dyDescent="0.25">
      <c r="A142" s="98" t="s">
        <v>189</v>
      </c>
      <c r="B142" s="46" t="s">
        <v>112</v>
      </c>
      <c r="C142" s="47"/>
      <c r="D142" s="48" t="s">
        <v>22</v>
      </c>
      <c r="E142" s="49">
        <v>6</v>
      </c>
      <c r="F142" s="50" t="s">
        <v>128</v>
      </c>
      <c r="G142" s="59" t="s">
        <v>23</v>
      </c>
      <c r="H142" s="51">
        <f>376.12/0.5</f>
        <v>752.24</v>
      </c>
      <c r="I142" s="52">
        <v>282.08999999999997</v>
      </c>
      <c r="J142" s="53">
        <v>94.03</v>
      </c>
      <c r="K142" s="52">
        <v>0</v>
      </c>
      <c r="L142" s="53">
        <f>H142-I142-J142</f>
        <v>376.12</v>
      </c>
      <c r="M142" s="25">
        <v>0</v>
      </c>
    </row>
    <row r="143" spans="1:14" ht="30" x14ac:dyDescent="0.25">
      <c r="A143" s="98" t="s">
        <v>189</v>
      </c>
      <c r="B143" s="46" t="s">
        <v>113</v>
      </c>
      <c r="C143" s="47"/>
      <c r="D143" s="48" t="s">
        <v>22</v>
      </c>
      <c r="E143" s="49">
        <v>6</v>
      </c>
      <c r="F143" s="50" t="s">
        <v>128</v>
      </c>
      <c r="G143" s="59" t="s">
        <v>23</v>
      </c>
      <c r="H143" s="51">
        <f>I143+J143</f>
        <v>810.1</v>
      </c>
      <c r="I143" s="52">
        <v>607.57000000000005</v>
      </c>
      <c r="J143" s="53">
        <v>202.53</v>
      </c>
      <c r="K143" s="52">
        <v>0</v>
      </c>
      <c r="L143" s="53">
        <v>0</v>
      </c>
      <c r="M143" s="25">
        <v>0</v>
      </c>
    </row>
    <row r="144" spans="1:14" ht="30.75" thickBot="1" x14ac:dyDescent="0.3">
      <c r="A144" s="99" t="s">
        <v>191</v>
      </c>
      <c r="B144" s="60" t="s">
        <v>115</v>
      </c>
      <c r="C144" s="61"/>
      <c r="D144" s="62" t="s">
        <v>22</v>
      </c>
      <c r="E144" s="49">
        <v>6</v>
      </c>
      <c r="F144" s="50" t="s">
        <v>128</v>
      </c>
      <c r="G144" s="59" t="s">
        <v>24</v>
      </c>
      <c r="H144" s="63">
        <v>0</v>
      </c>
      <c r="I144" s="64">
        <v>0</v>
      </c>
      <c r="J144" s="65">
        <v>0</v>
      </c>
      <c r="K144" s="64">
        <v>0</v>
      </c>
      <c r="L144" s="65">
        <v>0</v>
      </c>
      <c r="M144" s="26">
        <v>0</v>
      </c>
    </row>
    <row r="146" spans="1:15" x14ac:dyDescent="0.25">
      <c r="O146" s="17"/>
    </row>
    <row r="147" spans="1:15" x14ac:dyDescent="0.25">
      <c r="A147" s="6" t="s">
        <v>87</v>
      </c>
    </row>
    <row r="148" spans="1:15" ht="15.75" thickBot="1" x14ac:dyDescent="0.3"/>
    <row r="149" spans="1:15" ht="15.75" customHeight="1" thickBot="1" x14ac:dyDescent="0.3">
      <c r="A149" s="260" t="s">
        <v>0</v>
      </c>
      <c r="B149" s="260" t="s">
        <v>1</v>
      </c>
      <c r="C149" s="263" t="s">
        <v>2</v>
      </c>
      <c r="D149" s="273" t="s">
        <v>6</v>
      </c>
      <c r="E149" s="274"/>
      <c r="F149" s="274"/>
      <c r="G149" s="275"/>
      <c r="H149" s="249" t="s">
        <v>13</v>
      </c>
      <c r="I149" s="250"/>
      <c r="J149" s="250"/>
      <c r="K149" s="250"/>
      <c r="L149" s="251"/>
      <c r="M149" s="257" t="s">
        <v>14</v>
      </c>
    </row>
    <row r="150" spans="1:15" ht="15.75" customHeight="1" thickBot="1" x14ac:dyDescent="0.3">
      <c r="A150" s="261"/>
      <c r="B150" s="261"/>
      <c r="C150" s="264"/>
      <c r="D150" s="266" t="s">
        <v>3</v>
      </c>
      <c r="E150" s="268" t="s">
        <v>65</v>
      </c>
      <c r="F150" s="270" t="s">
        <v>4</v>
      </c>
      <c r="G150" s="272" t="s">
        <v>5</v>
      </c>
      <c r="H150" s="276" t="s">
        <v>7</v>
      </c>
      <c r="I150" s="255" t="s">
        <v>11</v>
      </c>
      <c r="J150" s="256"/>
      <c r="K150" s="283" t="s">
        <v>12</v>
      </c>
      <c r="L150" s="284"/>
      <c r="M150" s="258"/>
    </row>
    <row r="151" spans="1:15" ht="60.75" thickBot="1" x14ac:dyDescent="0.3">
      <c r="A151" s="285"/>
      <c r="B151" s="285"/>
      <c r="C151" s="286"/>
      <c r="D151" s="289"/>
      <c r="E151" s="269"/>
      <c r="F151" s="291"/>
      <c r="G151" s="286"/>
      <c r="H151" s="292"/>
      <c r="I151" s="38" t="s">
        <v>8</v>
      </c>
      <c r="J151" s="39" t="s">
        <v>9</v>
      </c>
      <c r="K151" s="38" t="s">
        <v>10</v>
      </c>
      <c r="L151" s="83" t="s">
        <v>168</v>
      </c>
      <c r="M151" s="258"/>
    </row>
    <row r="152" spans="1:15" ht="30" x14ac:dyDescent="0.25">
      <c r="A152" s="16" t="s">
        <v>193</v>
      </c>
      <c r="B152" s="46" t="s">
        <v>109</v>
      </c>
      <c r="C152" s="47"/>
      <c r="D152" s="48" t="s">
        <v>16</v>
      </c>
      <c r="E152" s="49">
        <v>4</v>
      </c>
      <c r="F152" s="50" t="s">
        <v>41</v>
      </c>
      <c r="G152" s="54" t="s">
        <v>106</v>
      </c>
      <c r="H152" s="51">
        <v>0</v>
      </c>
      <c r="I152" s="52">
        <v>0</v>
      </c>
      <c r="J152" s="53">
        <v>0</v>
      </c>
      <c r="K152" s="52">
        <f>H152-I152-J152</f>
        <v>0</v>
      </c>
      <c r="L152" s="53">
        <v>0</v>
      </c>
      <c r="M152" s="22">
        <v>0</v>
      </c>
    </row>
    <row r="153" spans="1:15" ht="45" x14ac:dyDescent="0.25">
      <c r="A153" s="16" t="s">
        <v>192</v>
      </c>
      <c r="B153" s="46" t="s">
        <v>107</v>
      </c>
      <c r="C153" s="47"/>
      <c r="D153" s="48" t="s">
        <v>16</v>
      </c>
      <c r="E153" s="49">
        <v>4</v>
      </c>
      <c r="F153" s="50" t="s">
        <v>41</v>
      </c>
      <c r="G153" s="54" t="s">
        <v>106</v>
      </c>
      <c r="H153" s="51">
        <v>0</v>
      </c>
      <c r="I153" s="52">
        <v>0</v>
      </c>
      <c r="J153" s="53">
        <v>0</v>
      </c>
      <c r="K153" s="52">
        <f>H153-I153-J153</f>
        <v>0</v>
      </c>
      <c r="L153" s="53">
        <v>0</v>
      </c>
      <c r="M153" s="22">
        <v>0</v>
      </c>
    </row>
    <row r="154" spans="1:15" ht="30" x14ac:dyDescent="0.25">
      <c r="A154" s="16" t="s">
        <v>194</v>
      </c>
      <c r="B154" s="46" t="s">
        <v>108</v>
      </c>
      <c r="C154" s="47"/>
      <c r="D154" s="48" t="s">
        <v>16</v>
      </c>
      <c r="E154" s="49">
        <v>4</v>
      </c>
      <c r="F154" s="50" t="s">
        <v>41</v>
      </c>
      <c r="G154" s="54" t="s">
        <v>106</v>
      </c>
      <c r="H154" s="55">
        <v>0</v>
      </c>
      <c r="I154" s="56">
        <v>0</v>
      </c>
      <c r="J154" s="57">
        <v>0</v>
      </c>
      <c r="K154" s="56">
        <v>0</v>
      </c>
      <c r="L154" s="57">
        <v>0</v>
      </c>
      <c r="M154" s="23">
        <v>0</v>
      </c>
    </row>
    <row r="155" spans="1:15" ht="45" x14ac:dyDescent="0.25">
      <c r="A155" s="16" t="s">
        <v>195</v>
      </c>
      <c r="B155" s="46" t="s">
        <v>110</v>
      </c>
      <c r="C155" s="58"/>
      <c r="D155" s="48" t="s">
        <v>16</v>
      </c>
      <c r="E155" s="49">
        <v>4</v>
      </c>
      <c r="F155" s="50" t="s">
        <v>41</v>
      </c>
      <c r="G155" s="54" t="s">
        <v>106</v>
      </c>
      <c r="H155" s="55">
        <v>0</v>
      </c>
      <c r="I155" s="56">
        <v>0</v>
      </c>
      <c r="J155" s="57">
        <v>0</v>
      </c>
      <c r="K155" s="56">
        <v>0</v>
      </c>
      <c r="L155" s="57">
        <v>0</v>
      </c>
      <c r="M155" s="23">
        <v>0</v>
      </c>
    </row>
    <row r="156" spans="1:15" ht="30" x14ac:dyDescent="0.25">
      <c r="A156" s="15">
        <v>2</v>
      </c>
      <c r="B156" s="46" t="s">
        <v>116</v>
      </c>
      <c r="C156" s="47"/>
      <c r="D156" s="48" t="s">
        <v>18</v>
      </c>
      <c r="E156" s="49">
        <v>2</v>
      </c>
      <c r="F156" s="50" t="s">
        <v>105</v>
      </c>
      <c r="G156" s="59" t="s">
        <v>80</v>
      </c>
      <c r="H156" s="88">
        <v>0</v>
      </c>
      <c r="I156" s="84">
        <v>0</v>
      </c>
      <c r="J156" s="85">
        <v>0</v>
      </c>
      <c r="K156" s="84">
        <v>0</v>
      </c>
      <c r="L156" s="53">
        <v>0</v>
      </c>
      <c r="M156" s="24">
        <v>0</v>
      </c>
    </row>
    <row r="157" spans="1:15" ht="45" x14ac:dyDescent="0.25">
      <c r="A157" s="15">
        <v>2</v>
      </c>
      <c r="B157" s="46" t="s">
        <v>159</v>
      </c>
      <c r="C157" s="47"/>
      <c r="D157" s="48" t="s">
        <v>18</v>
      </c>
      <c r="E157" s="49">
        <v>2</v>
      </c>
      <c r="F157" s="50" t="s">
        <v>105</v>
      </c>
      <c r="G157" s="59" t="s">
        <v>80</v>
      </c>
      <c r="H157" s="88">
        <v>0</v>
      </c>
      <c r="I157" s="84">
        <v>0</v>
      </c>
      <c r="J157" s="85">
        <v>0</v>
      </c>
      <c r="K157" s="84">
        <v>0</v>
      </c>
      <c r="L157" s="53">
        <v>0</v>
      </c>
      <c r="M157" s="24">
        <v>0</v>
      </c>
    </row>
    <row r="158" spans="1:15" ht="30" x14ac:dyDescent="0.25">
      <c r="A158" s="15">
        <v>2</v>
      </c>
      <c r="B158" s="46" t="s">
        <v>108</v>
      </c>
      <c r="C158" s="47"/>
      <c r="D158" s="48" t="s">
        <v>18</v>
      </c>
      <c r="E158" s="49">
        <v>2</v>
      </c>
      <c r="F158" s="50" t="s">
        <v>105</v>
      </c>
      <c r="G158" s="59" t="s">
        <v>80</v>
      </c>
      <c r="H158" s="88">
        <v>0</v>
      </c>
      <c r="I158" s="84">
        <v>0</v>
      </c>
      <c r="J158" s="85">
        <v>0</v>
      </c>
      <c r="K158" s="84">
        <v>0</v>
      </c>
      <c r="L158" s="53">
        <v>0</v>
      </c>
      <c r="M158" s="24">
        <v>0</v>
      </c>
    </row>
    <row r="159" spans="1:15" ht="45" x14ac:dyDescent="0.25">
      <c r="A159" s="15">
        <v>5</v>
      </c>
      <c r="B159" s="46" t="s">
        <v>158</v>
      </c>
      <c r="C159" s="47"/>
      <c r="D159" s="48" t="s">
        <v>18</v>
      </c>
      <c r="E159" s="49">
        <v>2</v>
      </c>
      <c r="F159" s="50" t="s">
        <v>105</v>
      </c>
      <c r="G159" s="59" t="s">
        <v>80</v>
      </c>
      <c r="H159" s="88">
        <v>0</v>
      </c>
      <c r="I159" s="84">
        <v>0</v>
      </c>
      <c r="J159" s="85">
        <v>0</v>
      </c>
      <c r="K159" s="84">
        <v>0</v>
      </c>
      <c r="L159" s="53">
        <v>0</v>
      </c>
      <c r="M159" s="24">
        <v>0</v>
      </c>
    </row>
    <row r="160" spans="1:15" ht="30" x14ac:dyDescent="0.25">
      <c r="A160" s="98" t="s">
        <v>189</v>
      </c>
      <c r="B160" s="46" t="s">
        <v>111</v>
      </c>
      <c r="C160" s="47"/>
      <c r="D160" s="48" t="s">
        <v>22</v>
      </c>
      <c r="E160" s="49">
        <v>6</v>
      </c>
      <c r="F160" s="50" t="s">
        <v>128</v>
      </c>
      <c r="G160" s="59" t="s">
        <v>23</v>
      </c>
      <c r="H160" s="51">
        <v>0</v>
      </c>
      <c r="I160" s="52">
        <v>0</v>
      </c>
      <c r="J160" s="53">
        <v>0</v>
      </c>
      <c r="K160" s="52">
        <v>0</v>
      </c>
      <c r="L160" s="53">
        <f>H160-I160-J160</f>
        <v>0</v>
      </c>
      <c r="M160" s="25">
        <v>0</v>
      </c>
    </row>
    <row r="161" spans="1:15" ht="45" x14ac:dyDescent="0.25">
      <c r="A161" s="98" t="s">
        <v>190</v>
      </c>
      <c r="B161" s="46" t="s">
        <v>114</v>
      </c>
      <c r="C161" s="47"/>
      <c r="D161" s="48" t="s">
        <v>22</v>
      </c>
      <c r="E161" s="49">
        <v>6</v>
      </c>
      <c r="F161" s="50" t="s">
        <v>128</v>
      </c>
      <c r="G161" s="59" t="s">
        <v>23</v>
      </c>
      <c r="H161" s="51">
        <v>0</v>
      </c>
      <c r="I161" s="52">
        <v>0</v>
      </c>
      <c r="J161" s="53">
        <v>0</v>
      </c>
      <c r="K161" s="52">
        <f>(H161-I161-J161)/3</f>
        <v>0</v>
      </c>
      <c r="L161" s="53">
        <f>(H161-I161-J161)/3*2</f>
        <v>0</v>
      </c>
      <c r="M161" s="25">
        <v>0</v>
      </c>
    </row>
    <row r="162" spans="1:15" ht="30" x14ac:dyDescent="0.25">
      <c r="A162" s="98" t="s">
        <v>189</v>
      </c>
      <c r="B162" s="46" t="s">
        <v>161</v>
      </c>
      <c r="C162" s="47"/>
      <c r="D162" s="48" t="s">
        <v>22</v>
      </c>
      <c r="E162" s="49">
        <v>6</v>
      </c>
      <c r="F162" s="50" t="s">
        <v>128</v>
      </c>
      <c r="G162" s="59" t="s">
        <v>23</v>
      </c>
      <c r="H162" s="51">
        <v>0</v>
      </c>
      <c r="I162" s="52">
        <v>0</v>
      </c>
      <c r="J162" s="53">
        <v>0</v>
      </c>
      <c r="K162" s="52">
        <f>(H162-I162-J162)/3*2</f>
        <v>0</v>
      </c>
      <c r="L162" s="53">
        <f>(H162-I162-J162)/3</f>
        <v>0</v>
      </c>
      <c r="M162" s="25">
        <v>0</v>
      </c>
    </row>
    <row r="163" spans="1:15" ht="30" x14ac:dyDescent="0.25">
      <c r="A163" s="98" t="s">
        <v>189</v>
      </c>
      <c r="B163" s="46" t="s">
        <v>112</v>
      </c>
      <c r="C163" s="47"/>
      <c r="D163" s="48" t="s">
        <v>22</v>
      </c>
      <c r="E163" s="49">
        <v>6</v>
      </c>
      <c r="F163" s="50" t="s">
        <v>128</v>
      </c>
      <c r="G163" s="59" t="s">
        <v>23</v>
      </c>
      <c r="H163" s="51">
        <v>0</v>
      </c>
      <c r="I163" s="52">
        <v>0</v>
      </c>
      <c r="J163" s="53">
        <v>0</v>
      </c>
      <c r="K163" s="52">
        <v>0</v>
      </c>
      <c r="L163" s="53">
        <v>0</v>
      </c>
      <c r="M163" s="25">
        <v>0</v>
      </c>
    </row>
    <row r="164" spans="1:15" ht="30" x14ac:dyDescent="0.25">
      <c r="A164" s="98" t="s">
        <v>189</v>
      </c>
      <c r="B164" s="46" t="s">
        <v>113</v>
      </c>
      <c r="C164" s="47"/>
      <c r="D164" s="48" t="s">
        <v>22</v>
      </c>
      <c r="E164" s="49">
        <v>6</v>
      </c>
      <c r="F164" s="50" t="s">
        <v>128</v>
      </c>
      <c r="G164" s="59" t="s">
        <v>23</v>
      </c>
      <c r="H164" s="51">
        <v>0</v>
      </c>
      <c r="I164" s="52">
        <v>0</v>
      </c>
      <c r="J164" s="53">
        <v>0</v>
      </c>
      <c r="K164" s="52">
        <v>0</v>
      </c>
      <c r="L164" s="53">
        <f>H164-I164-J164</f>
        <v>0</v>
      </c>
      <c r="M164" s="25">
        <v>0</v>
      </c>
    </row>
    <row r="165" spans="1:15" ht="30.75" thickBot="1" x14ac:dyDescent="0.3">
      <c r="A165" s="99" t="s">
        <v>191</v>
      </c>
      <c r="B165" s="60" t="s">
        <v>115</v>
      </c>
      <c r="C165" s="61"/>
      <c r="D165" s="62" t="s">
        <v>22</v>
      </c>
      <c r="E165" s="49">
        <v>6</v>
      </c>
      <c r="F165" s="50" t="s">
        <v>128</v>
      </c>
      <c r="G165" s="59" t="s">
        <v>24</v>
      </c>
      <c r="H165" s="63">
        <v>0</v>
      </c>
      <c r="I165" s="64">
        <v>0</v>
      </c>
      <c r="J165" s="65">
        <v>0</v>
      </c>
      <c r="K165" s="64">
        <v>0</v>
      </c>
      <c r="L165" s="65">
        <v>0</v>
      </c>
      <c r="M165" s="26">
        <v>0</v>
      </c>
    </row>
    <row r="166" spans="1:15" x14ac:dyDescent="0.25">
      <c r="O166" s="17"/>
    </row>
  </sheetData>
  <sortState ref="A189:V190">
    <sortCondition ref="A189:A190"/>
    <sortCondition ref="B189:B190"/>
    <sortCondition ref="C189:C190"/>
  </sortState>
  <mergeCells count="104">
    <mergeCell ref="A149:A151"/>
    <mergeCell ref="B149:B151"/>
    <mergeCell ref="C149:C151"/>
    <mergeCell ref="D149:G149"/>
    <mergeCell ref="C107:C109"/>
    <mergeCell ref="D86:G86"/>
    <mergeCell ref="H149:L149"/>
    <mergeCell ref="M149:M151"/>
    <mergeCell ref="D150:D151"/>
    <mergeCell ref="E150:E151"/>
    <mergeCell ref="F150:F151"/>
    <mergeCell ref="G150:G151"/>
    <mergeCell ref="H150:H151"/>
    <mergeCell ref="I150:J150"/>
    <mergeCell ref="K150:L150"/>
    <mergeCell ref="M107:M109"/>
    <mergeCell ref="A107:A109"/>
    <mergeCell ref="B107:B109"/>
    <mergeCell ref="D108:D109"/>
    <mergeCell ref="E108:E109"/>
    <mergeCell ref="F108:F109"/>
    <mergeCell ref="G108:G109"/>
    <mergeCell ref="H108:H109"/>
    <mergeCell ref="A128:A130"/>
    <mergeCell ref="B128:B130"/>
    <mergeCell ref="C128:C130"/>
    <mergeCell ref="D128:G128"/>
    <mergeCell ref="H128:L128"/>
    <mergeCell ref="M128:M130"/>
    <mergeCell ref="D129:D130"/>
    <mergeCell ref="E129:E130"/>
    <mergeCell ref="F129:F130"/>
    <mergeCell ref="G129:G130"/>
    <mergeCell ref="H129:H130"/>
    <mergeCell ref="I129:J129"/>
    <mergeCell ref="K129:L129"/>
    <mergeCell ref="I108:J108"/>
    <mergeCell ref="K108:L108"/>
    <mergeCell ref="M86:M88"/>
    <mergeCell ref="D87:D88"/>
    <mergeCell ref="E87:E88"/>
    <mergeCell ref="F87:F88"/>
    <mergeCell ref="G87:G88"/>
    <mergeCell ref="H87:H88"/>
    <mergeCell ref="I87:J87"/>
    <mergeCell ref="K87:L87"/>
    <mergeCell ref="M65:M67"/>
    <mergeCell ref="D66:D67"/>
    <mergeCell ref="E66:E67"/>
    <mergeCell ref="F66:F67"/>
    <mergeCell ref="G66:G67"/>
    <mergeCell ref="H66:H67"/>
    <mergeCell ref="I66:J66"/>
    <mergeCell ref="K66:L66"/>
    <mergeCell ref="D65:G65"/>
    <mergeCell ref="A86:A88"/>
    <mergeCell ref="B86:B88"/>
    <mergeCell ref="C86:C88"/>
    <mergeCell ref="H86:L86"/>
    <mergeCell ref="D107:G107"/>
    <mergeCell ref="H107:L107"/>
    <mergeCell ref="D24:D25"/>
    <mergeCell ref="E24:E25"/>
    <mergeCell ref="F24:F25"/>
    <mergeCell ref="A44:A46"/>
    <mergeCell ref="B44:B46"/>
    <mergeCell ref="C44:C46"/>
    <mergeCell ref="D44:G44"/>
    <mergeCell ref="G24:G25"/>
    <mergeCell ref="H44:L44"/>
    <mergeCell ref="A65:A67"/>
    <mergeCell ref="B65:B67"/>
    <mergeCell ref="C65:C67"/>
    <mergeCell ref="H65:L65"/>
    <mergeCell ref="M44:M46"/>
    <mergeCell ref="D45:D46"/>
    <mergeCell ref="E45:E46"/>
    <mergeCell ref="F45:F46"/>
    <mergeCell ref="G45:G46"/>
    <mergeCell ref="H45:H46"/>
    <mergeCell ref="I45:J45"/>
    <mergeCell ref="K45:L45"/>
    <mergeCell ref="H24:H25"/>
    <mergeCell ref="K24:L24"/>
    <mergeCell ref="H23:L23"/>
    <mergeCell ref="M23:M25"/>
    <mergeCell ref="I24:J24"/>
    <mergeCell ref="M3:M5"/>
    <mergeCell ref="A3:A5"/>
    <mergeCell ref="B3:B5"/>
    <mergeCell ref="C3:C5"/>
    <mergeCell ref="D4:D5"/>
    <mergeCell ref="E4:E5"/>
    <mergeCell ref="F4:F5"/>
    <mergeCell ref="G4:G5"/>
    <mergeCell ref="D3:G3"/>
    <mergeCell ref="H4:H5"/>
    <mergeCell ref="I4:J4"/>
    <mergeCell ref="K4:L4"/>
    <mergeCell ref="H3:L3"/>
    <mergeCell ref="A23:A25"/>
    <mergeCell ref="B23:B25"/>
    <mergeCell ref="C23:C25"/>
    <mergeCell ref="D23:G23"/>
  </mergeCells>
  <pageMargins left="0.23622047244094491" right="0.23622047244094491" top="0.39370078740157483" bottom="0.39370078740157483" header="0.31496062992125984" footer="0.31496062992125984"/>
  <pageSetup paperSize="9" scale="88" fitToHeight="0" orientation="landscape" r:id="rId1"/>
  <rowBreaks count="7" manualBreakCount="7">
    <brk id="20" max="16383" man="1"/>
    <brk id="41" max="16383" man="1"/>
    <brk id="62" max="16383" man="1"/>
    <brk id="83" max="16383" man="1"/>
    <brk id="104" max="16383" man="1"/>
    <brk id="125" max="16383" man="1"/>
    <brk id="1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23"/>
  <sheetViews>
    <sheetView workbookViewId="0">
      <selection activeCell="A199" sqref="A199:XFD200"/>
    </sheetView>
  </sheetViews>
  <sheetFormatPr defaultRowHeight="15" x14ac:dyDescent="0.25"/>
  <cols>
    <col min="1" max="1" width="11.7109375" customWidth="1"/>
    <col min="2" max="2" width="16.28515625" customWidth="1"/>
    <col min="3" max="3" width="12.140625" customWidth="1"/>
    <col min="4" max="4" width="13.42578125" customWidth="1"/>
    <col min="5" max="5" width="11" style="17" customWidth="1"/>
    <col min="6" max="6" width="9.85546875" style="17" customWidth="1"/>
    <col min="7" max="7" width="9.140625" style="17"/>
    <col min="8" max="8" width="12.42578125" style="17" customWidth="1"/>
    <col min="9" max="9" width="11.42578125" style="17" customWidth="1"/>
    <col min="10" max="10" width="18.42578125" style="71" customWidth="1"/>
  </cols>
  <sheetData>
    <row r="2" spans="1:11" ht="15.75" x14ac:dyDescent="0.25">
      <c r="A2" s="7" t="s">
        <v>104</v>
      </c>
    </row>
    <row r="3" spans="1:11" ht="16.5" thickBot="1" x14ac:dyDescent="0.3">
      <c r="A3" s="7" t="s">
        <v>99</v>
      </c>
    </row>
    <row r="4" spans="1:11" x14ac:dyDescent="0.25">
      <c r="A4" s="288" t="s">
        <v>25</v>
      </c>
      <c r="B4" s="260" t="s">
        <v>28</v>
      </c>
      <c r="C4" s="260" t="s">
        <v>27</v>
      </c>
      <c r="D4" s="263" t="s">
        <v>26</v>
      </c>
      <c r="E4" s="345" t="s">
        <v>34</v>
      </c>
      <c r="F4" s="346"/>
      <c r="G4" s="346"/>
      <c r="H4" s="346"/>
      <c r="I4" s="347"/>
      <c r="J4" s="257" t="s">
        <v>35</v>
      </c>
    </row>
    <row r="5" spans="1:11" ht="33" customHeight="1" thickBot="1" x14ac:dyDescent="0.3">
      <c r="A5" s="362"/>
      <c r="B5" s="341"/>
      <c r="C5" s="341"/>
      <c r="D5" s="343"/>
      <c r="E5" s="320" t="s">
        <v>7</v>
      </c>
      <c r="F5" s="383" t="s">
        <v>33</v>
      </c>
      <c r="G5" s="383"/>
      <c r="H5" s="383" t="s">
        <v>32</v>
      </c>
      <c r="I5" s="384"/>
      <c r="J5" s="258"/>
    </row>
    <row r="6" spans="1:11" ht="75.75" thickBot="1" x14ac:dyDescent="0.3">
      <c r="A6" s="363"/>
      <c r="B6" s="342"/>
      <c r="C6" s="342"/>
      <c r="D6" s="344"/>
      <c r="E6" s="385"/>
      <c r="F6" s="67" t="s">
        <v>36</v>
      </c>
      <c r="G6" s="72" t="s">
        <v>29</v>
      </c>
      <c r="H6" s="67" t="s">
        <v>30</v>
      </c>
      <c r="I6" s="72" t="s">
        <v>31</v>
      </c>
      <c r="J6" s="382"/>
      <c r="K6" s="5"/>
    </row>
    <row r="7" spans="1:11" x14ac:dyDescent="0.25">
      <c r="A7" s="327" t="s">
        <v>37</v>
      </c>
      <c r="B7" s="330">
        <v>4</v>
      </c>
      <c r="C7" s="310" t="s">
        <v>17</v>
      </c>
      <c r="D7" s="386">
        <v>42373</v>
      </c>
      <c r="E7" s="304">
        <v>31028.43</v>
      </c>
      <c r="F7" s="316">
        <v>29477</v>
      </c>
      <c r="G7" s="316">
        <v>0</v>
      </c>
      <c r="H7" s="301">
        <v>1504.89</v>
      </c>
      <c r="I7" s="298">
        <v>46.54</v>
      </c>
      <c r="J7" s="295">
        <v>0</v>
      </c>
    </row>
    <row r="8" spans="1:11" x14ac:dyDescent="0.25">
      <c r="A8" s="328"/>
      <c r="B8" s="331"/>
      <c r="C8" s="311"/>
      <c r="D8" s="308"/>
      <c r="E8" s="305"/>
      <c r="F8" s="317"/>
      <c r="G8" s="317"/>
      <c r="H8" s="302"/>
      <c r="I8" s="299"/>
      <c r="J8" s="296"/>
    </row>
    <row r="9" spans="1:11" x14ac:dyDescent="0.25">
      <c r="A9" s="328"/>
      <c r="B9" s="331"/>
      <c r="C9" s="311"/>
      <c r="D9" s="308"/>
      <c r="E9" s="305"/>
      <c r="F9" s="317"/>
      <c r="G9" s="317"/>
      <c r="H9" s="302"/>
      <c r="I9" s="299"/>
      <c r="J9" s="296"/>
    </row>
    <row r="10" spans="1:11" x14ac:dyDescent="0.25">
      <c r="A10" s="328"/>
      <c r="B10" s="331"/>
      <c r="C10" s="311"/>
      <c r="D10" s="308"/>
      <c r="E10" s="305"/>
      <c r="F10" s="317"/>
      <c r="G10" s="317"/>
      <c r="H10" s="302"/>
      <c r="I10" s="299"/>
      <c r="J10" s="296"/>
    </row>
    <row r="11" spans="1:11" ht="15.75" thickBot="1" x14ac:dyDescent="0.3">
      <c r="A11" s="329"/>
      <c r="B11" s="332"/>
      <c r="C11" s="312"/>
      <c r="D11" s="309"/>
      <c r="E11" s="306"/>
      <c r="F11" s="318"/>
      <c r="G11" s="318"/>
      <c r="H11" s="303"/>
      <c r="I11" s="300"/>
      <c r="J11" s="297"/>
    </row>
    <row r="12" spans="1:11" x14ac:dyDescent="0.25">
      <c r="A12" s="333" t="s">
        <v>38</v>
      </c>
      <c r="B12" s="331">
        <v>2</v>
      </c>
      <c r="C12" s="348" t="s">
        <v>43</v>
      </c>
      <c r="D12" s="349" t="s">
        <v>44</v>
      </c>
      <c r="E12" s="373">
        <v>14183</v>
      </c>
      <c r="F12" s="376">
        <v>12055.55</v>
      </c>
      <c r="G12" s="379">
        <v>1475.02</v>
      </c>
      <c r="H12" s="376">
        <v>373.72</v>
      </c>
      <c r="I12" s="379">
        <v>278.70999999999998</v>
      </c>
      <c r="J12" s="324">
        <v>0</v>
      </c>
    </row>
    <row r="13" spans="1:11" x14ac:dyDescent="0.25">
      <c r="A13" s="333"/>
      <c r="B13" s="331"/>
      <c r="C13" s="311"/>
      <c r="D13" s="308"/>
      <c r="E13" s="374"/>
      <c r="F13" s="377"/>
      <c r="G13" s="380"/>
      <c r="H13" s="377"/>
      <c r="I13" s="380"/>
      <c r="J13" s="325"/>
    </row>
    <row r="14" spans="1:11" x14ac:dyDescent="0.25">
      <c r="A14" s="333"/>
      <c r="B14" s="331"/>
      <c r="C14" s="311"/>
      <c r="D14" s="308"/>
      <c r="E14" s="374"/>
      <c r="F14" s="377"/>
      <c r="G14" s="380"/>
      <c r="H14" s="377"/>
      <c r="I14" s="380"/>
      <c r="J14" s="325"/>
    </row>
    <row r="15" spans="1:11" x14ac:dyDescent="0.25">
      <c r="A15" s="333"/>
      <c r="B15" s="331"/>
      <c r="C15" s="311"/>
      <c r="D15" s="308"/>
      <c r="E15" s="374"/>
      <c r="F15" s="377"/>
      <c r="G15" s="380"/>
      <c r="H15" s="377"/>
      <c r="I15" s="380"/>
      <c r="J15" s="325"/>
    </row>
    <row r="16" spans="1:11" x14ac:dyDescent="0.25">
      <c r="A16" s="333"/>
      <c r="B16" s="331"/>
      <c r="C16" s="311"/>
      <c r="D16" s="308"/>
      <c r="E16" s="374"/>
      <c r="F16" s="377"/>
      <c r="G16" s="380"/>
      <c r="H16" s="377"/>
      <c r="I16" s="380"/>
      <c r="J16" s="325"/>
    </row>
    <row r="17" spans="1:11" ht="15.75" thickBot="1" x14ac:dyDescent="0.3">
      <c r="A17" s="334"/>
      <c r="B17" s="332"/>
      <c r="C17" s="312"/>
      <c r="D17" s="309"/>
      <c r="E17" s="375"/>
      <c r="F17" s="378"/>
      <c r="G17" s="381"/>
      <c r="H17" s="378"/>
      <c r="I17" s="381"/>
      <c r="J17" s="326"/>
    </row>
    <row r="18" spans="1:11" x14ac:dyDescent="0.25">
      <c r="A18" s="336" t="s">
        <v>39</v>
      </c>
      <c r="B18" s="338">
        <v>6</v>
      </c>
      <c r="C18" s="359" t="s">
        <v>128</v>
      </c>
      <c r="D18" s="387" t="s">
        <v>23</v>
      </c>
      <c r="E18" s="370">
        <v>34873.050000000003</v>
      </c>
      <c r="F18" s="364">
        <v>17359.330000000002</v>
      </c>
      <c r="G18" s="367">
        <v>5786.5</v>
      </c>
      <c r="H18" s="364">
        <v>0</v>
      </c>
      <c r="I18" s="367">
        <v>11727.22</v>
      </c>
      <c r="J18" s="313">
        <v>0</v>
      </c>
    </row>
    <row r="19" spans="1:11" x14ac:dyDescent="0.25">
      <c r="A19" s="336"/>
      <c r="B19" s="339"/>
      <c r="C19" s="360"/>
      <c r="D19" s="388"/>
      <c r="E19" s="371"/>
      <c r="F19" s="365"/>
      <c r="G19" s="368"/>
      <c r="H19" s="365"/>
      <c r="I19" s="368"/>
      <c r="J19" s="314"/>
    </row>
    <row r="20" spans="1:11" x14ac:dyDescent="0.25">
      <c r="A20" s="336"/>
      <c r="B20" s="339"/>
      <c r="C20" s="360"/>
      <c r="D20" s="388"/>
      <c r="E20" s="371"/>
      <c r="F20" s="365"/>
      <c r="G20" s="368"/>
      <c r="H20" s="365"/>
      <c r="I20" s="368"/>
      <c r="J20" s="314"/>
    </row>
    <row r="21" spans="1:11" x14ac:dyDescent="0.25">
      <c r="A21" s="336"/>
      <c r="B21" s="339"/>
      <c r="C21" s="360"/>
      <c r="D21" s="388"/>
      <c r="E21" s="371"/>
      <c r="F21" s="365"/>
      <c r="G21" s="368"/>
      <c r="H21" s="365"/>
      <c r="I21" s="368"/>
      <c r="J21" s="314"/>
    </row>
    <row r="22" spans="1:11" x14ac:dyDescent="0.25">
      <c r="A22" s="336"/>
      <c r="B22" s="339"/>
      <c r="C22" s="360"/>
      <c r="D22" s="389"/>
      <c r="E22" s="372"/>
      <c r="F22" s="366"/>
      <c r="G22" s="369"/>
      <c r="H22" s="366"/>
      <c r="I22" s="369"/>
      <c r="J22" s="315"/>
    </row>
    <row r="23" spans="1:11" ht="15.75" thickBot="1" x14ac:dyDescent="0.3">
      <c r="A23" s="337"/>
      <c r="B23" s="340"/>
      <c r="C23" s="361"/>
      <c r="D23" s="91" t="s">
        <v>24</v>
      </c>
      <c r="E23" s="63">
        <v>1227.04</v>
      </c>
      <c r="F23" s="64">
        <v>828.26</v>
      </c>
      <c r="G23" s="65">
        <v>276.08</v>
      </c>
      <c r="H23" s="73"/>
      <c r="I23" s="65">
        <v>122.7</v>
      </c>
      <c r="J23" s="74">
        <v>0</v>
      </c>
      <c r="K23" s="4"/>
    </row>
    <row r="24" spans="1:11" x14ac:dyDescent="0.25">
      <c r="E24" s="68"/>
      <c r="F24" s="68"/>
      <c r="G24" s="68"/>
      <c r="H24" s="68"/>
      <c r="I24" s="68"/>
    </row>
    <row r="25" spans="1:11" x14ac:dyDescent="0.25">
      <c r="E25" s="68"/>
      <c r="F25" s="68"/>
      <c r="G25" s="68"/>
      <c r="H25" s="68"/>
      <c r="I25" s="68"/>
    </row>
    <row r="26" spans="1:11" x14ac:dyDescent="0.25">
      <c r="E26" s="68"/>
      <c r="F26" s="68"/>
      <c r="G26" s="68"/>
      <c r="H26" s="68"/>
      <c r="I26" s="68"/>
    </row>
    <row r="27" spans="1:11" x14ac:dyDescent="0.25">
      <c r="E27" s="68"/>
      <c r="F27" s="68"/>
      <c r="G27" s="68"/>
      <c r="H27" s="68"/>
      <c r="I27" s="68"/>
    </row>
    <row r="28" spans="1:11" x14ac:dyDescent="0.25">
      <c r="E28" s="75"/>
    </row>
    <row r="29" spans="1:11" ht="15.75" x14ac:dyDescent="0.25">
      <c r="A29" s="7" t="s">
        <v>42</v>
      </c>
    </row>
    <row r="30" spans="1:11" ht="15.75" thickBot="1" x14ac:dyDescent="0.3"/>
    <row r="31" spans="1:11" x14ac:dyDescent="0.25">
      <c r="A31" s="288" t="s">
        <v>25</v>
      </c>
      <c r="B31" s="260" t="s">
        <v>28</v>
      </c>
      <c r="C31" s="260" t="s">
        <v>27</v>
      </c>
      <c r="D31" s="263" t="s">
        <v>26</v>
      </c>
      <c r="E31" s="345" t="s">
        <v>34</v>
      </c>
      <c r="F31" s="346"/>
      <c r="G31" s="346"/>
      <c r="H31" s="346"/>
      <c r="I31" s="347"/>
      <c r="J31" s="252" t="s">
        <v>35</v>
      </c>
    </row>
    <row r="32" spans="1:11" x14ac:dyDescent="0.25">
      <c r="A32" s="362"/>
      <c r="B32" s="341"/>
      <c r="C32" s="341"/>
      <c r="D32" s="343"/>
      <c r="E32" s="320" t="s">
        <v>7</v>
      </c>
      <c r="F32" s="322" t="s">
        <v>33</v>
      </c>
      <c r="G32" s="322"/>
      <c r="H32" s="322" t="s">
        <v>32</v>
      </c>
      <c r="I32" s="323"/>
      <c r="J32" s="253"/>
    </row>
    <row r="33" spans="1:10" ht="75.75" thickBot="1" x14ac:dyDescent="0.3">
      <c r="A33" s="363"/>
      <c r="B33" s="342"/>
      <c r="C33" s="342"/>
      <c r="D33" s="344"/>
      <c r="E33" s="321"/>
      <c r="F33" s="69" t="s">
        <v>36</v>
      </c>
      <c r="G33" s="69" t="s">
        <v>29</v>
      </c>
      <c r="H33" s="69" t="s">
        <v>30</v>
      </c>
      <c r="I33" s="76" t="s">
        <v>31</v>
      </c>
      <c r="J33" s="319"/>
    </row>
    <row r="34" spans="1:10" x14ac:dyDescent="0.25">
      <c r="A34" s="327" t="s">
        <v>37</v>
      </c>
      <c r="B34" s="330">
        <v>4</v>
      </c>
      <c r="C34" s="310" t="s">
        <v>17</v>
      </c>
      <c r="D34" s="307" t="s">
        <v>106</v>
      </c>
      <c r="E34" s="304">
        <f>F34+G34+H34+I34</f>
        <v>930.84999999999991</v>
      </c>
      <c r="F34" s="316">
        <v>884.31</v>
      </c>
      <c r="G34" s="316">
        <v>0</v>
      </c>
      <c r="H34" s="301">
        <v>0</v>
      </c>
      <c r="I34" s="298">
        <v>46.54</v>
      </c>
      <c r="J34" s="295">
        <v>0</v>
      </c>
    </row>
    <row r="35" spans="1:10" x14ac:dyDescent="0.25">
      <c r="A35" s="328"/>
      <c r="B35" s="331"/>
      <c r="C35" s="311"/>
      <c r="D35" s="308"/>
      <c r="E35" s="305"/>
      <c r="F35" s="317"/>
      <c r="G35" s="317"/>
      <c r="H35" s="302"/>
      <c r="I35" s="299"/>
      <c r="J35" s="296"/>
    </row>
    <row r="36" spans="1:10" x14ac:dyDescent="0.25">
      <c r="A36" s="328"/>
      <c r="B36" s="331"/>
      <c r="C36" s="311"/>
      <c r="D36" s="308"/>
      <c r="E36" s="305"/>
      <c r="F36" s="317"/>
      <c r="G36" s="317"/>
      <c r="H36" s="302"/>
      <c r="I36" s="299"/>
      <c r="J36" s="296"/>
    </row>
    <row r="37" spans="1:10" x14ac:dyDescent="0.25">
      <c r="A37" s="328"/>
      <c r="B37" s="331"/>
      <c r="C37" s="311"/>
      <c r="D37" s="308"/>
      <c r="E37" s="305"/>
      <c r="F37" s="317"/>
      <c r="G37" s="317"/>
      <c r="H37" s="302"/>
      <c r="I37" s="299"/>
      <c r="J37" s="296"/>
    </row>
    <row r="38" spans="1:10" ht="15.75" thickBot="1" x14ac:dyDescent="0.3">
      <c r="A38" s="329"/>
      <c r="B38" s="332"/>
      <c r="C38" s="312"/>
      <c r="D38" s="309"/>
      <c r="E38" s="306"/>
      <c r="F38" s="318"/>
      <c r="G38" s="318"/>
      <c r="H38" s="303"/>
      <c r="I38" s="300"/>
      <c r="J38" s="297"/>
    </row>
    <row r="39" spans="1:10" x14ac:dyDescent="0.25">
      <c r="A39" s="333" t="s">
        <v>38</v>
      </c>
      <c r="B39" s="331">
        <v>2</v>
      </c>
      <c r="C39" s="348" t="s">
        <v>43</v>
      </c>
      <c r="D39" s="349" t="s">
        <v>44</v>
      </c>
      <c r="E39" s="373">
        <v>0</v>
      </c>
      <c r="F39" s="376">
        <v>0</v>
      </c>
      <c r="G39" s="379">
        <v>0</v>
      </c>
      <c r="H39" s="376">
        <v>0</v>
      </c>
      <c r="I39" s="379">
        <v>0</v>
      </c>
      <c r="J39" s="324">
        <v>0</v>
      </c>
    </row>
    <row r="40" spans="1:10" x14ac:dyDescent="0.25">
      <c r="A40" s="333"/>
      <c r="B40" s="331"/>
      <c r="C40" s="311"/>
      <c r="D40" s="308"/>
      <c r="E40" s="374"/>
      <c r="F40" s="377"/>
      <c r="G40" s="380"/>
      <c r="H40" s="377"/>
      <c r="I40" s="380"/>
      <c r="J40" s="325"/>
    </row>
    <row r="41" spans="1:10" x14ac:dyDescent="0.25">
      <c r="A41" s="333"/>
      <c r="B41" s="331"/>
      <c r="C41" s="311"/>
      <c r="D41" s="308"/>
      <c r="E41" s="374"/>
      <c r="F41" s="377"/>
      <c r="G41" s="380"/>
      <c r="H41" s="377"/>
      <c r="I41" s="380"/>
      <c r="J41" s="325"/>
    </row>
    <row r="42" spans="1:10" x14ac:dyDescent="0.25">
      <c r="A42" s="333"/>
      <c r="B42" s="331"/>
      <c r="C42" s="311"/>
      <c r="D42" s="308"/>
      <c r="E42" s="374"/>
      <c r="F42" s="377"/>
      <c r="G42" s="380"/>
      <c r="H42" s="377"/>
      <c r="I42" s="380"/>
      <c r="J42" s="325"/>
    </row>
    <row r="43" spans="1:10" x14ac:dyDescent="0.25">
      <c r="A43" s="333"/>
      <c r="B43" s="331"/>
      <c r="C43" s="311"/>
      <c r="D43" s="308"/>
      <c r="E43" s="374"/>
      <c r="F43" s="377"/>
      <c r="G43" s="380"/>
      <c r="H43" s="377"/>
      <c r="I43" s="380"/>
      <c r="J43" s="325"/>
    </row>
    <row r="44" spans="1:10" ht="15.75" thickBot="1" x14ac:dyDescent="0.3">
      <c r="A44" s="334"/>
      <c r="B44" s="332"/>
      <c r="C44" s="312"/>
      <c r="D44" s="309"/>
      <c r="E44" s="375"/>
      <c r="F44" s="378"/>
      <c r="G44" s="381"/>
      <c r="H44" s="378"/>
      <c r="I44" s="381"/>
      <c r="J44" s="326"/>
    </row>
    <row r="45" spans="1:10" x14ac:dyDescent="0.25">
      <c r="A45" s="335" t="s">
        <v>39</v>
      </c>
      <c r="B45" s="338">
        <v>6</v>
      </c>
      <c r="C45" s="359" t="s">
        <v>128</v>
      </c>
      <c r="D45" s="387" t="s">
        <v>23</v>
      </c>
      <c r="E45" s="370">
        <v>8718.27</v>
      </c>
      <c r="F45" s="364">
        <v>4339.84</v>
      </c>
      <c r="G45" s="367">
        <v>1446.62</v>
      </c>
      <c r="H45" s="364">
        <v>0</v>
      </c>
      <c r="I45" s="367">
        <v>2931.81</v>
      </c>
      <c r="J45" s="313">
        <v>0</v>
      </c>
    </row>
    <row r="46" spans="1:10" x14ac:dyDescent="0.25">
      <c r="A46" s="336"/>
      <c r="B46" s="339"/>
      <c r="C46" s="360"/>
      <c r="D46" s="388"/>
      <c r="E46" s="371"/>
      <c r="F46" s="365"/>
      <c r="G46" s="368"/>
      <c r="H46" s="365"/>
      <c r="I46" s="368"/>
      <c r="J46" s="314"/>
    </row>
    <row r="47" spans="1:10" x14ac:dyDescent="0.25">
      <c r="A47" s="336"/>
      <c r="B47" s="339"/>
      <c r="C47" s="360"/>
      <c r="D47" s="388"/>
      <c r="E47" s="371"/>
      <c r="F47" s="365"/>
      <c r="G47" s="368"/>
      <c r="H47" s="365"/>
      <c r="I47" s="368"/>
      <c r="J47" s="314"/>
    </row>
    <row r="48" spans="1:10" x14ac:dyDescent="0.25">
      <c r="A48" s="336"/>
      <c r="B48" s="339"/>
      <c r="C48" s="360"/>
      <c r="D48" s="388"/>
      <c r="E48" s="371"/>
      <c r="F48" s="365"/>
      <c r="G48" s="368"/>
      <c r="H48" s="365"/>
      <c r="I48" s="368"/>
      <c r="J48" s="314"/>
    </row>
    <row r="49" spans="1:10" x14ac:dyDescent="0.25">
      <c r="A49" s="336"/>
      <c r="B49" s="339"/>
      <c r="C49" s="360"/>
      <c r="D49" s="389"/>
      <c r="E49" s="372"/>
      <c r="F49" s="366"/>
      <c r="G49" s="369"/>
      <c r="H49" s="366"/>
      <c r="I49" s="369"/>
      <c r="J49" s="315"/>
    </row>
    <row r="50" spans="1:10" ht="15.75" thickBot="1" x14ac:dyDescent="0.3">
      <c r="A50" s="337"/>
      <c r="B50" s="340"/>
      <c r="C50" s="361"/>
      <c r="D50" s="91" t="s">
        <v>24</v>
      </c>
      <c r="E50" s="63">
        <v>0</v>
      </c>
      <c r="F50" s="64">
        <v>0</v>
      </c>
      <c r="G50" s="65">
        <v>0</v>
      </c>
      <c r="H50" s="64">
        <v>0</v>
      </c>
      <c r="I50" s="65">
        <v>0</v>
      </c>
      <c r="J50" s="77">
        <v>0</v>
      </c>
    </row>
    <row r="51" spans="1:10" x14ac:dyDescent="0.25">
      <c r="E51" s="75"/>
    </row>
    <row r="52" spans="1:10" x14ac:dyDescent="0.25">
      <c r="E52" s="75"/>
    </row>
    <row r="53" spans="1:10" x14ac:dyDescent="0.25">
      <c r="E53" s="75"/>
    </row>
    <row r="54" spans="1:10" x14ac:dyDescent="0.25">
      <c r="E54" s="75"/>
    </row>
    <row r="55" spans="1:10" x14ac:dyDescent="0.25">
      <c r="E55" s="75"/>
    </row>
    <row r="56" spans="1:10" x14ac:dyDescent="0.25">
      <c r="E56" s="75"/>
    </row>
    <row r="58" spans="1:10" ht="15.75" x14ac:dyDescent="0.25">
      <c r="A58" s="7" t="s">
        <v>45</v>
      </c>
    </row>
    <row r="59" spans="1:10" ht="15.75" thickBot="1" x14ac:dyDescent="0.3"/>
    <row r="60" spans="1:10" x14ac:dyDescent="0.25">
      <c r="A60" s="288" t="s">
        <v>25</v>
      </c>
      <c r="B60" s="260" t="s">
        <v>28</v>
      </c>
      <c r="C60" s="260" t="s">
        <v>27</v>
      </c>
      <c r="D60" s="263" t="s">
        <v>26</v>
      </c>
      <c r="E60" s="345" t="s">
        <v>34</v>
      </c>
      <c r="F60" s="346"/>
      <c r="G60" s="346"/>
      <c r="H60" s="346"/>
      <c r="I60" s="347"/>
      <c r="J60" s="252" t="s">
        <v>35</v>
      </c>
    </row>
    <row r="61" spans="1:10" x14ac:dyDescent="0.25">
      <c r="A61" s="362"/>
      <c r="B61" s="341"/>
      <c r="C61" s="341"/>
      <c r="D61" s="343"/>
      <c r="E61" s="320" t="s">
        <v>7</v>
      </c>
      <c r="F61" s="322" t="s">
        <v>33</v>
      </c>
      <c r="G61" s="322"/>
      <c r="H61" s="322" t="s">
        <v>32</v>
      </c>
      <c r="I61" s="323"/>
      <c r="J61" s="253"/>
    </row>
    <row r="62" spans="1:10" ht="75.75" thickBot="1" x14ac:dyDescent="0.3">
      <c r="A62" s="363"/>
      <c r="B62" s="342"/>
      <c r="C62" s="342"/>
      <c r="D62" s="344"/>
      <c r="E62" s="321"/>
      <c r="F62" s="69" t="s">
        <v>36</v>
      </c>
      <c r="G62" s="69" t="s">
        <v>29</v>
      </c>
      <c r="H62" s="69" t="s">
        <v>30</v>
      </c>
      <c r="I62" s="76" t="s">
        <v>31</v>
      </c>
      <c r="J62" s="319"/>
    </row>
    <row r="63" spans="1:10" x14ac:dyDescent="0.25">
      <c r="A63" s="327" t="s">
        <v>37</v>
      </c>
      <c r="B63" s="330">
        <v>4</v>
      </c>
      <c r="C63" s="310" t="s">
        <v>17</v>
      </c>
      <c r="D63" s="307" t="s">
        <v>106</v>
      </c>
      <c r="E63" s="304">
        <v>13238.8</v>
      </c>
      <c r="F63" s="316">
        <v>12576.86</v>
      </c>
      <c r="G63" s="316">
        <v>0</v>
      </c>
      <c r="H63" s="301">
        <v>661.94</v>
      </c>
      <c r="I63" s="298">
        <v>0</v>
      </c>
      <c r="J63" s="295">
        <v>0</v>
      </c>
    </row>
    <row r="64" spans="1:10" x14ac:dyDescent="0.25">
      <c r="A64" s="328"/>
      <c r="B64" s="331"/>
      <c r="C64" s="311"/>
      <c r="D64" s="308"/>
      <c r="E64" s="305"/>
      <c r="F64" s="317"/>
      <c r="G64" s="317"/>
      <c r="H64" s="302"/>
      <c r="I64" s="299"/>
      <c r="J64" s="296"/>
    </row>
    <row r="65" spans="1:10" x14ac:dyDescent="0.25">
      <c r="A65" s="328"/>
      <c r="B65" s="331"/>
      <c r="C65" s="311"/>
      <c r="D65" s="308"/>
      <c r="E65" s="305"/>
      <c r="F65" s="317"/>
      <c r="G65" s="317"/>
      <c r="H65" s="302"/>
      <c r="I65" s="299"/>
      <c r="J65" s="296"/>
    </row>
    <row r="66" spans="1:10" x14ac:dyDescent="0.25">
      <c r="A66" s="328"/>
      <c r="B66" s="331"/>
      <c r="C66" s="311"/>
      <c r="D66" s="308"/>
      <c r="E66" s="305"/>
      <c r="F66" s="317"/>
      <c r="G66" s="317"/>
      <c r="H66" s="302"/>
      <c r="I66" s="299"/>
      <c r="J66" s="296"/>
    </row>
    <row r="67" spans="1:10" ht="15.75" thickBot="1" x14ac:dyDescent="0.3">
      <c r="A67" s="329"/>
      <c r="B67" s="332"/>
      <c r="C67" s="312"/>
      <c r="D67" s="309"/>
      <c r="E67" s="306"/>
      <c r="F67" s="318"/>
      <c r="G67" s="318"/>
      <c r="H67" s="303"/>
      <c r="I67" s="300"/>
      <c r="J67" s="297"/>
    </row>
    <row r="68" spans="1:10" x14ac:dyDescent="0.25">
      <c r="A68" s="333"/>
      <c r="B68" s="331">
        <v>2</v>
      </c>
      <c r="C68" s="348" t="s">
        <v>43</v>
      </c>
      <c r="D68" s="349" t="s">
        <v>44</v>
      </c>
      <c r="E68" s="373">
        <v>3878.65</v>
      </c>
      <c r="F68" s="376">
        <v>3296.85</v>
      </c>
      <c r="G68" s="379">
        <v>347.73</v>
      </c>
      <c r="H68" s="376">
        <v>109.95</v>
      </c>
      <c r="I68" s="379">
        <v>124.12</v>
      </c>
      <c r="J68" s="324">
        <v>0</v>
      </c>
    </row>
    <row r="69" spans="1:10" x14ac:dyDescent="0.25">
      <c r="A69" s="333"/>
      <c r="B69" s="331"/>
      <c r="C69" s="311"/>
      <c r="D69" s="308"/>
      <c r="E69" s="374"/>
      <c r="F69" s="377"/>
      <c r="G69" s="380"/>
      <c r="H69" s="377"/>
      <c r="I69" s="380"/>
      <c r="J69" s="325"/>
    </row>
    <row r="70" spans="1:10" x14ac:dyDescent="0.25">
      <c r="A70" s="333"/>
      <c r="B70" s="331"/>
      <c r="C70" s="311"/>
      <c r="D70" s="308"/>
      <c r="E70" s="374"/>
      <c r="F70" s="377"/>
      <c r="G70" s="380"/>
      <c r="H70" s="377"/>
      <c r="I70" s="380"/>
      <c r="J70" s="325"/>
    </row>
    <row r="71" spans="1:10" x14ac:dyDescent="0.25">
      <c r="A71" s="333"/>
      <c r="B71" s="331"/>
      <c r="C71" s="311"/>
      <c r="D71" s="308"/>
      <c r="E71" s="374"/>
      <c r="F71" s="377"/>
      <c r="G71" s="380"/>
      <c r="H71" s="377"/>
      <c r="I71" s="380"/>
      <c r="J71" s="325"/>
    </row>
    <row r="72" spans="1:10" x14ac:dyDescent="0.25">
      <c r="A72" s="333"/>
      <c r="B72" s="331"/>
      <c r="C72" s="311"/>
      <c r="D72" s="308"/>
      <c r="E72" s="374"/>
      <c r="F72" s="377"/>
      <c r="G72" s="380"/>
      <c r="H72" s="377"/>
      <c r="I72" s="380"/>
      <c r="J72" s="325"/>
    </row>
    <row r="73" spans="1:10" ht="15.75" thickBot="1" x14ac:dyDescent="0.3">
      <c r="A73" s="334"/>
      <c r="B73" s="332"/>
      <c r="C73" s="312"/>
      <c r="D73" s="309"/>
      <c r="E73" s="375"/>
      <c r="F73" s="378"/>
      <c r="G73" s="381"/>
      <c r="H73" s="378"/>
      <c r="I73" s="381"/>
      <c r="J73" s="326"/>
    </row>
    <row r="74" spans="1:10" x14ac:dyDescent="0.25">
      <c r="A74" s="335" t="s">
        <v>39</v>
      </c>
      <c r="B74" s="338">
        <v>6</v>
      </c>
      <c r="C74" s="359" t="s">
        <v>128</v>
      </c>
      <c r="D74" s="387" t="s">
        <v>23</v>
      </c>
      <c r="E74" s="395">
        <v>8718.2900000000009</v>
      </c>
      <c r="F74" s="398">
        <v>4339.84</v>
      </c>
      <c r="G74" s="401">
        <v>1446.63</v>
      </c>
      <c r="H74" s="398">
        <v>0</v>
      </c>
      <c r="I74" s="401">
        <v>2931.82</v>
      </c>
      <c r="J74" s="313">
        <v>0</v>
      </c>
    </row>
    <row r="75" spans="1:10" x14ac:dyDescent="0.25">
      <c r="A75" s="336"/>
      <c r="B75" s="339"/>
      <c r="C75" s="360"/>
      <c r="D75" s="388"/>
      <c r="E75" s="396"/>
      <c r="F75" s="399"/>
      <c r="G75" s="402"/>
      <c r="H75" s="399"/>
      <c r="I75" s="402"/>
      <c r="J75" s="314"/>
    </row>
    <row r="76" spans="1:10" x14ac:dyDescent="0.25">
      <c r="A76" s="336"/>
      <c r="B76" s="339"/>
      <c r="C76" s="360"/>
      <c r="D76" s="388"/>
      <c r="E76" s="396"/>
      <c r="F76" s="399"/>
      <c r="G76" s="402"/>
      <c r="H76" s="399"/>
      <c r="I76" s="402"/>
      <c r="J76" s="314"/>
    </row>
    <row r="77" spans="1:10" x14ac:dyDescent="0.25">
      <c r="A77" s="336"/>
      <c r="B77" s="339"/>
      <c r="C77" s="360"/>
      <c r="D77" s="388"/>
      <c r="E77" s="396"/>
      <c r="F77" s="399"/>
      <c r="G77" s="402"/>
      <c r="H77" s="399"/>
      <c r="I77" s="402"/>
      <c r="J77" s="314"/>
    </row>
    <row r="78" spans="1:10" x14ac:dyDescent="0.25">
      <c r="A78" s="336"/>
      <c r="B78" s="339"/>
      <c r="C78" s="360"/>
      <c r="D78" s="389"/>
      <c r="E78" s="397"/>
      <c r="F78" s="400"/>
      <c r="G78" s="403"/>
      <c r="H78" s="400"/>
      <c r="I78" s="403"/>
      <c r="J78" s="315"/>
    </row>
    <row r="79" spans="1:10" ht="15.75" thickBot="1" x14ac:dyDescent="0.3">
      <c r="A79" s="337"/>
      <c r="B79" s="340"/>
      <c r="C79" s="361"/>
      <c r="D79" s="91" t="s">
        <v>24</v>
      </c>
      <c r="E79" s="64">
        <f>552.17/0.9</f>
        <v>613.52222222222213</v>
      </c>
      <c r="F79" s="70">
        <f>552.17*0.75</f>
        <v>414.12749999999994</v>
      </c>
      <c r="G79" s="70">
        <f>552.17*0.25</f>
        <v>138.04249999999999</v>
      </c>
      <c r="H79" s="70">
        <v>0</v>
      </c>
      <c r="I79" s="65">
        <f>E79-F79-G79</f>
        <v>61.352222222222196</v>
      </c>
      <c r="J79" s="77">
        <v>0</v>
      </c>
    </row>
    <row r="80" spans="1:10" x14ac:dyDescent="0.25">
      <c r="E80" s="75"/>
    </row>
    <row r="81" spans="1:10" x14ac:dyDescent="0.25">
      <c r="E81" s="75"/>
    </row>
    <row r="82" spans="1:10" x14ac:dyDescent="0.25">
      <c r="E82" s="75"/>
    </row>
    <row r="83" spans="1:10" x14ac:dyDescent="0.25">
      <c r="E83" s="75"/>
    </row>
    <row r="87" spans="1:10" ht="15.75" x14ac:dyDescent="0.25">
      <c r="A87" s="7" t="s">
        <v>46</v>
      </c>
    </row>
    <row r="88" spans="1:10" ht="15.75" thickBot="1" x14ac:dyDescent="0.3"/>
    <row r="89" spans="1:10" x14ac:dyDescent="0.25">
      <c r="A89" s="288" t="s">
        <v>25</v>
      </c>
      <c r="B89" s="260" t="s">
        <v>28</v>
      </c>
      <c r="C89" s="260" t="s">
        <v>27</v>
      </c>
      <c r="D89" s="263" t="s">
        <v>26</v>
      </c>
      <c r="E89" s="345" t="s">
        <v>34</v>
      </c>
      <c r="F89" s="346"/>
      <c r="G89" s="346"/>
      <c r="H89" s="346"/>
      <c r="I89" s="347"/>
      <c r="J89" s="252" t="s">
        <v>35</v>
      </c>
    </row>
    <row r="90" spans="1:10" x14ac:dyDescent="0.25">
      <c r="A90" s="362"/>
      <c r="B90" s="341"/>
      <c r="C90" s="341"/>
      <c r="D90" s="343"/>
      <c r="E90" s="320" t="s">
        <v>7</v>
      </c>
      <c r="F90" s="322" t="s">
        <v>33</v>
      </c>
      <c r="G90" s="322"/>
      <c r="H90" s="322" t="s">
        <v>32</v>
      </c>
      <c r="I90" s="323"/>
      <c r="J90" s="253"/>
    </row>
    <row r="91" spans="1:10" ht="75.75" thickBot="1" x14ac:dyDescent="0.3">
      <c r="A91" s="363"/>
      <c r="B91" s="342"/>
      <c r="C91" s="342"/>
      <c r="D91" s="344"/>
      <c r="E91" s="321"/>
      <c r="F91" s="69" t="s">
        <v>36</v>
      </c>
      <c r="G91" s="69" t="s">
        <v>29</v>
      </c>
      <c r="H91" s="69" t="s">
        <v>30</v>
      </c>
      <c r="I91" s="76" t="s">
        <v>31</v>
      </c>
      <c r="J91" s="319"/>
    </row>
    <row r="92" spans="1:10" x14ac:dyDescent="0.25">
      <c r="A92" s="327" t="s">
        <v>37</v>
      </c>
      <c r="B92" s="330">
        <v>4</v>
      </c>
      <c r="C92" s="310" t="s">
        <v>17</v>
      </c>
      <c r="D92" s="307" t="s">
        <v>106</v>
      </c>
      <c r="E92" s="304">
        <v>14479.94</v>
      </c>
      <c r="F92" s="316">
        <v>13755.93</v>
      </c>
      <c r="G92" s="316">
        <v>0</v>
      </c>
      <c r="H92" s="301">
        <v>724.01</v>
      </c>
      <c r="I92" s="298">
        <v>0</v>
      </c>
      <c r="J92" s="295">
        <v>0</v>
      </c>
    </row>
    <row r="93" spans="1:10" x14ac:dyDescent="0.25">
      <c r="A93" s="328"/>
      <c r="B93" s="331"/>
      <c r="C93" s="311"/>
      <c r="D93" s="308"/>
      <c r="E93" s="305"/>
      <c r="F93" s="317"/>
      <c r="G93" s="317"/>
      <c r="H93" s="302"/>
      <c r="I93" s="299"/>
      <c r="J93" s="296"/>
    </row>
    <row r="94" spans="1:10" x14ac:dyDescent="0.25">
      <c r="A94" s="328"/>
      <c r="B94" s="331"/>
      <c r="C94" s="311"/>
      <c r="D94" s="308"/>
      <c r="E94" s="305"/>
      <c r="F94" s="317"/>
      <c r="G94" s="317"/>
      <c r="H94" s="302"/>
      <c r="I94" s="299"/>
      <c r="J94" s="296"/>
    </row>
    <row r="95" spans="1:10" x14ac:dyDescent="0.25">
      <c r="A95" s="328"/>
      <c r="B95" s="331"/>
      <c r="C95" s="311"/>
      <c r="D95" s="308"/>
      <c r="E95" s="305"/>
      <c r="F95" s="317"/>
      <c r="G95" s="317"/>
      <c r="H95" s="302"/>
      <c r="I95" s="299"/>
      <c r="J95" s="296"/>
    </row>
    <row r="96" spans="1:10" ht="15.75" thickBot="1" x14ac:dyDescent="0.3">
      <c r="A96" s="329"/>
      <c r="B96" s="332"/>
      <c r="C96" s="312"/>
      <c r="D96" s="309"/>
      <c r="E96" s="306"/>
      <c r="F96" s="318"/>
      <c r="G96" s="318"/>
      <c r="H96" s="303"/>
      <c r="I96" s="300"/>
      <c r="J96" s="297"/>
    </row>
    <row r="97" spans="1:10" x14ac:dyDescent="0.25">
      <c r="A97" s="333" t="s">
        <v>38</v>
      </c>
      <c r="B97" s="331">
        <v>2</v>
      </c>
      <c r="C97" s="348" t="s">
        <v>43</v>
      </c>
      <c r="D97" s="349" t="s">
        <v>44</v>
      </c>
      <c r="E97" s="373">
        <v>5458.38</v>
      </c>
      <c r="F97" s="376">
        <v>4639.62</v>
      </c>
      <c r="G97" s="379">
        <v>565.19000000000005</v>
      </c>
      <c r="H97" s="376">
        <v>132.6</v>
      </c>
      <c r="I97" s="379">
        <v>120.97</v>
      </c>
      <c r="J97" s="324">
        <v>0</v>
      </c>
    </row>
    <row r="98" spans="1:10" x14ac:dyDescent="0.25">
      <c r="A98" s="333"/>
      <c r="B98" s="331"/>
      <c r="C98" s="311"/>
      <c r="D98" s="308"/>
      <c r="E98" s="374"/>
      <c r="F98" s="377"/>
      <c r="G98" s="380"/>
      <c r="H98" s="377"/>
      <c r="I98" s="380"/>
      <c r="J98" s="325"/>
    </row>
    <row r="99" spans="1:10" x14ac:dyDescent="0.25">
      <c r="A99" s="333"/>
      <c r="B99" s="331"/>
      <c r="C99" s="311"/>
      <c r="D99" s="308"/>
      <c r="E99" s="374"/>
      <c r="F99" s="377"/>
      <c r="G99" s="380"/>
      <c r="H99" s="377"/>
      <c r="I99" s="380"/>
      <c r="J99" s="325"/>
    </row>
    <row r="100" spans="1:10" x14ac:dyDescent="0.25">
      <c r="A100" s="333"/>
      <c r="B100" s="331"/>
      <c r="C100" s="311"/>
      <c r="D100" s="308"/>
      <c r="E100" s="374"/>
      <c r="F100" s="377"/>
      <c r="G100" s="380"/>
      <c r="H100" s="377"/>
      <c r="I100" s="380"/>
      <c r="J100" s="325"/>
    </row>
    <row r="101" spans="1:10" x14ac:dyDescent="0.25">
      <c r="A101" s="333"/>
      <c r="B101" s="331"/>
      <c r="C101" s="311"/>
      <c r="D101" s="308"/>
      <c r="E101" s="374"/>
      <c r="F101" s="377"/>
      <c r="G101" s="380"/>
      <c r="H101" s="377"/>
      <c r="I101" s="380"/>
      <c r="J101" s="325"/>
    </row>
    <row r="102" spans="1:10" ht="15.75" thickBot="1" x14ac:dyDescent="0.3">
      <c r="A102" s="334"/>
      <c r="B102" s="332"/>
      <c r="C102" s="312"/>
      <c r="D102" s="309"/>
      <c r="E102" s="375"/>
      <c r="F102" s="378"/>
      <c r="G102" s="381"/>
      <c r="H102" s="378"/>
      <c r="I102" s="381"/>
      <c r="J102" s="326"/>
    </row>
    <row r="103" spans="1:10" x14ac:dyDescent="0.25">
      <c r="A103" s="335" t="s">
        <v>39</v>
      </c>
      <c r="B103" s="338">
        <v>6</v>
      </c>
      <c r="C103" s="359" t="s">
        <v>128</v>
      </c>
      <c r="D103" s="387" t="s">
        <v>23</v>
      </c>
      <c r="E103" s="395">
        <v>4359.13</v>
      </c>
      <c r="F103" s="398">
        <v>2169.9299999999998</v>
      </c>
      <c r="G103" s="401">
        <v>723.3</v>
      </c>
      <c r="H103" s="398">
        <v>0</v>
      </c>
      <c r="I103" s="401"/>
      <c r="J103" s="313"/>
    </row>
    <row r="104" spans="1:10" x14ac:dyDescent="0.25">
      <c r="A104" s="336"/>
      <c r="B104" s="339"/>
      <c r="C104" s="360"/>
      <c r="D104" s="388"/>
      <c r="E104" s="396"/>
      <c r="F104" s="399"/>
      <c r="G104" s="402"/>
      <c r="H104" s="399"/>
      <c r="I104" s="402"/>
      <c r="J104" s="314"/>
    </row>
    <row r="105" spans="1:10" x14ac:dyDescent="0.25">
      <c r="A105" s="336"/>
      <c r="B105" s="339"/>
      <c r="C105" s="360"/>
      <c r="D105" s="388"/>
      <c r="E105" s="396"/>
      <c r="F105" s="399"/>
      <c r="G105" s="402"/>
      <c r="H105" s="399"/>
      <c r="I105" s="402"/>
      <c r="J105" s="314"/>
    </row>
    <row r="106" spans="1:10" x14ac:dyDescent="0.25">
      <c r="A106" s="336"/>
      <c r="B106" s="339"/>
      <c r="C106" s="360"/>
      <c r="D106" s="388"/>
      <c r="E106" s="396"/>
      <c r="F106" s="399"/>
      <c r="G106" s="402"/>
      <c r="H106" s="399"/>
      <c r="I106" s="402"/>
      <c r="J106" s="314"/>
    </row>
    <row r="107" spans="1:10" x14ac:dyDescent="0.25">
      <c r="A107" s="336"/>
      <c r="B107" s="339"/>
      <c r="C107" s="360"/>
      <c r="D107" s="389"/>
      <c r="E107" s="397"/>
      <c r="F107" s="400"/>
      <c r="G107" s="403"/>
      <c r="H107" s="400"/>
      <c r="I107" s="403"/>
      <c r="J107" s="315"/>
    </row>
    <row r="108" spans="1:10" ht="15.75" thickBot="1" x14ac:dyDescent="0.3">
      <c r="A108" s="337"/>
      <c r="B108" s="340"/>
      <c r="C108" s="361"/>
      <c r="D108" s="91" t="s">
        <v>24</v>
      </c>
      <c r="E108" s="64">
        <f>552.17/0.9</f>
        <v>613.52222222222213</v>
      </c>
      <c r="F108" s="70">
        <f>552.17*0.75</f>
        <v>414.12749999999994</v>
      </c>
      <c r="G108" s="70">
        <f>552.17*0.25</f>
        <v>138.04249999999999</v>
      </c>
      <c r="H108" s="70">
        <v>0</v>
      </c>
      <c r="I108" s="65">
        <f>E108-F108-G108</f>
        <v>61.352222222222196</v>
      </c>
      <c r="J108" s="77">
        <v>0</v>
      </c>
    </row>
    <row r="109" spans="1:10" x14ac:dyDescent="0.25">
      <c r="E109" s="75"/>
    </row>
    <row r="110" spans="1:10" x14ac:dyDescent="0.25">
      <c r="E110" s="75"/>
    </row>
    <row r="111" spans="1:10" x14ac:dyDescent="0.25">
      <c r="E111" s="75"/>
    </row>
    <row r="112" spans="1:10" x14ac:dyDescent="0.25">
      <c r="E112" s="75"/>
    </row>
    <row r="116" spans="1:10" ht="15.75" x14ac:dyDescent="0.25">
      <c r="A116" s="7" t="s">
        <v>47</v>
      </c>
    </row>
    <row r="117" spans="1:10" ht="15.75" thickBot="1" x14ac:dyDescent="0.3"/>
    <row r="118" spans="1:10" x14ac:dyDescent="0.25">
      <c r="A118" s="288" t="s">
        <v>25</v>
      </c>
      <c r="B118" s="260" t="s">
        <v>28</v>
      </c>
      <c r="C118" s="260" t="s">
        <v>27</v>
      </c>
      <c r="D118" s="263" t="s">
        <v>26</v>
      </c>
      <c r="E118" s="345" t="s">
        <v>34</v>
      </c>
      <c r="F118" s="346"/>
      <c r="G118" s="346"/>
      <c r="H118" s="346"/>
      <c r="I118" s="347"/>
      <c r="J118" s="252" t="s">
        <v>35</v>
      </c>
    </row>
    <row r="119" spans="1:10" x14ac:dyDescent="0.25">
      <c r="A119" s="362"/>
      <c r="B119" s="341"/>
      <c r="C119" s="341"/>
      <c r="D119" s="343"/>
      <c r="E119" s="320" t="s">
        <v>7</v>
      </c>
      <c r="F119" s="322" t="s">
        <v>33</v>
      </c>
      <c r="G119" s="322"/>
      <c r="H119" s="322" t="s">
        <v>32</v>
      </c>
      <c r="I119" s="323"/>
      <c r="J119" s="253"/>
    </row>
    <row r="120" spans="1:10" ht="75.75" thickBot="1" x14ac:dyDescent="0.3">
      <c r="A120" s="363"/>
      <c r="B120" s="342"/>
      <c r="C120" s="342"/>
      <c r="D120" s="344"/>
      <c r="E120" s="321"/>
      <c r="F120" s="69" t="s">
        <v>36</v>
      </c>
      <c r="G120" s="69" t="s">
        <v>29</v>
      </c>
      <c r="H120" s="69" t="s">
        <v>30</v>
      </c>
      <c r="I120" s="76" t="s">
        <v>31</v>
      </c>
      <c r="J120" s="319"/>
    </row>
    <row r="121" spans="1:10" x14ac:dyDescent="0.25">
      <c r="A121" s="327" t="s">
        <v>37</v>
      </c>
      <c r="B121" s="330">
        <v>4</v>
      </c>
      <c r="C121" s="310" t="s">
        <v>17</v>
      </c>
      <c r="D121" s="307" t="s">
        <v>106</v>
      </c>
      <c r="E121" s="304">
        <f>F121+G121+H121+I121</f>
        <v>2378.84</v>
      </c>
      <c r="F121" s="316">
        <v>2259.9</v>
      </c>
      <c r="G121" s="316">
        <v>0</v>
      </c>
      <c r="H121" s="301">
        <v>118.94</v>
      </c>
      <c r="I121" s="298">
        <v>0</v>
      </c>
      <c r="J121" s="295">
        <v>0</v>
      </c>
    </row>
    <row r="122" spans="1:10" x14ac:dyDescent="0.25">
      <c r="A122" s="328"/>
      <c r="B122" s="331"/>
      <c r="C122" s="311"/>
      <c r="D122" s="308"/>
      <c r="E122" s="305"/>
      <c r="F122" s="317"/>
      <c r="G122" s="317"/>
      <c r="H122" s="302"/>
      <c r="I122" s="299"/>
      <c r="J122" s="296"/>
    </row>
    <row r="123" spans="1:10" x14ac:dyDescent="0.25">
      <c r="A123" s="328"/>
      <c r="B123" s="331"/>
      <c r="C123" s="311"/>
      <c r="D123" s="308"/>
      <c r="E123" s="305"/>
      <c r="F123" s="317"/>
      <c r="G123" s="317"/>
      <c r="H123" s="302"/>
      <c r="I123" s="299"/>
      <c r="J123" s="296"/>
    </row>
    <row r="124" spans="1:10" x14ac:dyDescent="0.25">
      <c r="A124" s="328"/>
      <c r="B124" s="331"/>
      <c r="C124" s="311"/>
      <c r="D124" s="308"/>
      <c r="E124" s="305"/>
      <c r="F124" s="317"/>
      <c r="G124" s="317"/>
      <c r="H124" s="302"/>
      <c r="I124" s="299"/>
      <c r="J124" s="296"/>
    </row>
    <row r="125" spans="1:10" ht="15.75" thickBot="1" x14ac:dyDescent="0.3">
      <c r="A125" s="329"/>
      <c r="B125" s="332"/>
      <c r="C125" s="312"/>
      <c r="D125" s="309"/>
      <c r="E125" s="306"/>
      <c r="F125" s="318"/>
      <c r="G125" s="318"/>
      <c r="H125" s="303"/>
      <c r="I125" s="300"/>
      <c r="J125" s="297"/>
    </row>
    <row r="126" spans="1:10" x14ac:dyDescent="0.25">
      <c r="A126" s="333" t="s">
        <v>38</v>
      </c>
      <c r="B126" s="331">
        <v>2</v>
      </c>
      <c r="C126" s="348" t="s">
        <v>43</v>
      </c>
      <c r="D126" s="349" t="s">
        <v>44</v>
      </c>
      <c r="E126" s="373">
        <v>3845.97</v>
      </c>
      <c r="F126" s="376">
        <v>3269.08</v>
      </c>
      <c r="G126" s="379">
        <v>427.1</v>
      </c>
      <c r="H126" s="376">
        <v>116.17</v>
      </c>
      <c r="I126" s="379">
        <v>33.619999999999997</v>
      </c>
      <c r="J126" s="324">
        <v>0</v>
      </c>
    </row>
    <row r="127" spans="1:10" x14ac:dyDescent="0.25">
      <c r="A127" s="333"/>
      <c r="B127" s="331"/>
      <c r="C127" s="311"/>
      <c r="D127" s="308"/>
      <c r="E127" s="374"/>
      <c r="F127" s="377"/>
      <c r="G127" s="380"/>
      <c r="H127" s="377"/>
      <c r="I127" s="380"/>
      <c r="J127" s="325"/>
    </row>
    <row r="128" spans="1:10" x14ac:dyDescent="0.25">
      <c r="A128" s="333"/>
      <c r="B128" s="331"/>
      <c r="C128" s="311"/>
      <c r="D128" s="308"/>
      <c r="E128" s="374"/>
      <c r="F128" s="377"/>
      <c r="G128" s="380"/>
      <c r="H128" s="377"/>
      <c r="I128" s="380"/>
      <c r="J128" s="325"/>
    </row>
    <row r="129" spans="1:10" x14ac:dyDescent="0.25">
      <c r="A129" s="333"/>
      <c r="B129" s="331"/>
      <c r="C129" s="311"/>
      <c r="D129" s="308"/>
      <c r="E129" s="374"/>
      <c r="F129" s="377"/>
      <c r="G129" s="380"/>
      <c r="H129" s="377"/>
      <c r="I129" s="380"/>
      <c r="J129" s="325"/>
    </row>
    <row r="130" spans="1:10" x14ac:dyDescent="0.25">
      <c r="A130" s="333"/>
      <c r="B130" s="331"/>
      <c r="C130" s="311"/>
      <c r="D130" s="308"/>
      <c r="E130" s="374"/>
      <c r="F130" s="377"/>
      <c r="G130" s="380"/>
      <c r="H130" s="377"/>
      <c r="I130" s="380"/>
      <c r="J130" s="325"/>
    </row>
    <row r="131" spans="1:10" ht="15.75" thickBot="1" x14ac:dyDescent="0.3">
      <c r="A131" s="334"/>
      <c r="B131" s="332"/>
      <c r="C131" s="312"/>
      <c r="D131" s="309"/>
      <c r="E131" s="375"/>
      <c r="F131" s="378"/>
      <c r="G131" s="381"/>
      <c r="H131" s="378"/>
      <c r="I131" s="381"/>
      <c r="J131" s="326"/>
    </row>
    <row r="132" spans="1:10" x14ac:dyDescent="0.25">
      <c r="A132" s="335" t="s">
        <v>39</v>
      </c>
      <c r="B132" s="338">
        <v>6</v>
      </c>
      <c r="C132" s="359" t="s">
        <v>128</v>
      </c>
      <c r="D132" s="387" t="s">
        <v>23</v>
      </c>
      <c r="E132" s="370">
        <v>4359.13</v>
      </c>
      <c r="F132" s="364">
        <v>2169.91</v>
      </c>
      <c r="G132" s="367">
        <v>723.32</v>
      </c>
      <c r="H132" s="364">
        <v>0</v>
      </c>
      <c r="I132" s="367">
        <v>1465.9</v>
      </c>
      <c r="J132" s="313">
        <v>0</v>
      </c>
    </row>
    <row r="133" spans="1:10" x14ac:dyDescent="0.25">
      <c r="A133" s="336"/>
      <c r="B133" s="339"/>
      <c r="C133" s="360"/>
      <c r="D133" s="388"/>
      <c r="E133" s="371"/>
      <c r="F133" s="365"/>
      <c r="G133" s="368"/>
      <c r="H133" s="365"/>
      <c r="I133" s="368"/>
      <c r="J133" s="314"/>
    </row>
    <row r="134" spans="1:10" x14ac:dyDescent="0.25">
      <c r="A134" s="336"/>
      <c r="B134" s="339"/>
      <c r="C134" s="360"/>
      <c r="D134" s="388"/>
      <c r="E134" s="371"/>
      <c r="F134" s="365"/>
      <c r="G134" s="368"/>
      <c r="H134" s="365"/>
      <c r="I134" s="368"/>
      <c r="J134" s="314"/>
    </row>
    <row r="135" spans="1:10" x14ac:dyDescent="0.25">
      <c r="A135" s="336"/>
      <c r="B135" s="339"/>
      <c r="C135" s="360"/>
      <c r="D135" s="388"/>
      <c r="E135" s="371"/>
      <c r="F135" s="365"/>
      <c r="G135" s="368"/>
      <c r="H135" s="365"/>
      <c r="I135" s="368"/>
      <c r="J135" s="314"/>
    </row>
    <row r="136" spans="1:10" x14ac:dyDescent="0.25">
      <c r="A136" s="336"/>
      <c r="B136" s="339"/>
      <c r="C136" s="360"/>
      <c r="D136" s="389"/>
      <c r="E136" s="372"/>
      <c r="F136" s="366"/>
      <c r="G136" s="369"/>
      <c r="H136" s="366"/>
      <c r="I136" s="369"/>
      <c r="J136" s="315"/>
    </row>
    <row r="137" spans="1:10" ht="15.75" thickBot="1" x14ac:dyDescent="0.3">
      <c r="A137" s="337"/>
      <c r="B137" s="340"/>
      <c r="C137" s="361"/>
      <c r="D137" s="91" t="s">
        <v>24</v>
      </c>
      <c r="E137" s="64">
        <v>0</v>
      </c>
      <c r="F137" s="70">
        <v>0</v>
      </c>
      <c r="G137" s="70">
        <v>0</v>
      </c>
      <c r="H137" s="70">
        <v>0</v>
      </c>
      <c r="I137" s="65">
        <v>0</v>
      </c>
      <c r="J137" s="77">
        <v>0</v>
      </c>
    </row>
    <row r="138" spans="1:10" x14ac:dyDescent="0.25">
      <c r="A138" s="12"/>
      <c r="B138" s="12"/>
      <c r="C138" s="13"/>
      <c r="D138" s="14"/>
      <c r="E138" s="75"/>
      <c r="J138" s="78"/>
    </row>
    <row r="139" spans="1:10" x14ac:dyDescent="0.25">
      <c r="A139" s="12"/>
      <c r="B139" s="12"/>
      <c r="C139" s="13"/>
      <c r="D139" s="14"/>
      <c r="E139" s="68"/>
      <c r="F139" s="68"/>
      <c r="G139" s="68"/>
      <c r="H139" s="68"/>
      <c r="I139" s="68"/>
      <c r="J139" s="78"/>
    </row>
    <row r="140" spans="1:10" x14ac:dyDescent="0.25">
      <c r="A140" s="12"/>
      <c r="B140" s="12"/>
      <c r="C140" s="13"/>
      <c r="D140" s="14"/>
      <c r="E140" s="68"/>
      <c r="F140" s="68"/>
      <c r="G140" s="68"/>
      <c r="H140" s="68"/>
      <c r="I140" s="68"/>
      <c r="J140" s="78"/>
    </row>
    <row r="141" spans="1:10" x14ac:dyDescent="0.25">
      <c r="E141" s="75"/>
    </row>
    <row r="145" spans="1:10" ht="15.75" x14ac:dyDescent="0.25">
      <c r="A145" s="7" t="s">
        <v>48</v>
      </c>
    </row>
    <row r="146" spans="1:10" ht="15.75" thickBot="1" x14ac:dyDescent="0.3"/>
    <row r="147" spans="1:10" x14ac:dyDescent="0.25">
      <c r="A147" s="288" t="s">
        <v>25</v>
      </c>
      <c r="B147" s="260" t="s">
        <v>28</v>
      </c>
      <c r="C147" s="260" t="s">
        <v>27</v>
      </c>
      <c r="D147" s="263" t="s">
        <v>26</v>
      </c>
      <c r="E147" s="345" t="s">
        <v>34</v>
      </c>
      <c r="F147" s="346"/>
      <c r="G147" s="346"/>
      <c r="H147" s="346"/>
      <c r="I147" s="347"/>
      <c r="J147" s="252" t="s">
        <v>35</v>
      </c>
    </row>
    <row r="148" spans="1:10" x14ac:dyDescent="0.25">
      <c r="A148" s="362"/>
      <c r="B148" s="341"/>
      <c r="C148" s="341"/>
      <c r="D148" s="343"/>
      <c r="E148" s="320" t="s">
        <v>7</v>
      </c>
      <c r="F148" s="322" t="s">
        <v>33</v>
      </c>
      <c r="G148" s="322"/>
      <c r="H148" s="322" t="s">
        <v>32</v>
      </c>
      <c r="I148" s="323"/>
      <c r="J148" s="253"/>
    </row>
    <row r="149" spans="1:10" ht="75.75" thickBot="1" x14ac:dyDescent="0.3">
      <c r="A149" s="363"/>
      <c r="B149" s="342"/>
      <c r="C149" s="342"/>
      <c r="D149" s="344"/>
      <c r="E149" s="321"/>
      <c r="F149" s="69" t="s">
        <v>36</v>
      </c>
      <c r="G149" s="69" t="s">
        <v>29</v>
      </c>
      <c r="H149" s="69" t="s">
        <v>30</v>
      </c>
      <c r="I149" s="76" t="s">
        <v>31</v>
      </c>
      <c r="J149" s="319"/>
    </row>
    <row r="150" spans="1:10" x14ac:dyDescent="0.25">
      <c r="A150" s="327" t="s">
        <v>37</v>
      </c>
      <c r="B150" s="330">
        <v>4</v>
      </c>
      <c r="C150" s="310" t="s">
        <v>17</v>
      </c>
      <c r="D150" s="307" t="s">
        <v>106</v>
      </c>
      <c r="E150" s="304">
        <f>F150+G150+H150+I150</f>
        <v>0</v>
      </c>
      <c r="F150" s="301">
        <v>0</v>
      </c>
      <c r="G150" s="301">
        <v>0</v>
      </c>
      <c r="H150" s="301">
        <v>0</v>
      </c>
      <c r="I150" s="298">
        <v>0</v>
      </c>
      <c r="J150" s="295">
        <v>0</v>
      </c>
    </row>
    <row r="151" spans="1:10" x14ac:dyDescent="0.25">
      <c r="A151" s="328"/>
      <c r="B151" s="331"/>
      <c r="C151" s="311"/>
      <c r="D151" s="308"/>
      <c r="E151" s="305"/>
      <c r="F151" s="302"/>
      <c r="G151" s="302"/>
      <c r="H151" s="302"/>
      <c r="I151" s="299"/>
      <c r="J151" s="296"/>
    </row>
    <row r="152" spans="1:10" x14ac:dyDescent="0.25">
      <c r="A152" s="328"/>
      <c r="B152" s="331"/>
      <c r="C152" s="311"/>
      <c r="D152" s="308"/>
      <c r="E152" s="305"/>
      <c r="F152" s="302"/>
      <c r="G152" s="302"/>
      <c r="H152" s="302"/>
      <c r="I152" s="299"/>
      <c r="J152" s="296"/>
    </row>
    <row r="153" spans="1:10" x14ac:dyDescent="0.25">
      <c r="A153" s="328"/>
      <c r="B153" s="331"/>
      <c r="C153" s="311"/>
      <c r="D153" s="308"/>
      <c r="E153" s="305"/>
      <c r="F153" s="302"/>
      <c r="G153" s="302"/>
      <c r="H153" s="302"/>
      <c r="I153" s="299"/>
      <c r="J153" s="296"/>
    </row>
    <row r="154" spans="1:10" ht="15.75" thickBot="1" x14ac:dyDescent="0.3">
      <c r="A154" s="329"/>
      <c r="B154" s="332"/>
      <c r="C154" s="312"/>
      <c r="D154" s="309"/>
      <c r="E154" s="306"/>
      <c r="F154" s="303"/>
      <c r="G154" s="303"/>
      <c r="H154" s="303"/>
      <c r="I154" s="300"/>
      <c r="J154" s="297"/>
    </row>
    <row r="155" spans="1:10" x14ac:dyDescent="0.25">
      <c r="A155" s="333" t="s">
        <v>38</v>
      </c>
      <c r="B155" s="331">
        <v>2</v>
      </c>
      <c r="C155" s="348" t="s">
        <v>43</v>
      </c>
      <c r="D155" s="349" t="s">
        <v>44</v>
      </c>
      <c r="E155" s="373">
        <v>1000</v>
      </c>
      <c r="F155" s="376">
        <v>850</v>
      </c>
      <c r="G155" s="379">
        <v>135</v>
      </c>
      <c r="H155" s="376">
        <v>15</v>
      </c>
      <c r="I155" s="379">
        <v>0</v>
      </c>
      <c r="J155" s="324">
        <v>0</v>
      </c>
    </row>
    <row r="156" spans="1:10" x14ac:dyDescent="0.25">
      <c r="A156" s="333"/>
      <c r="B156" s="331"/>
      <c r="C156" s="311"/>
      <c r="D156" s="308"/>
      <c r="E156" s="374"/>
      <c r="F156" s="377"/>
      <c r="G156" s="380"/>
      <c r="H156" s="377"/>
      <c r="I156" s="380"/>
      <c r="J156" s="325"/>
    </row>
    <row r="157" spans="1:10" x14ac:dyDescent="0.25">
      <c r="A157" s="333"/>
      <c r="B157" s="331"/>
      <c r="C157" s="311"/>
      <c r="D157" s="308"/>
      <c r="E157" s="374"/>
      <c r="F157" s="377"/>
      <c r="G157" s="380"/>
      <c r="H157" s="377"/>
      <c r="I157" s="380"/>
      <c r="J157" s="325"/>
    </row>
    <row r="158" spans="1:10" x14ac:dyDescent="0.25">
      <c r="A158" s="333"/>
      <c r="B158" s="331"/>
      <c r="C158" s="311"/>
      <c r="D158" s="308"/>
      <c r="E158" s="374"/>
      <c r="F158" s="377"/>
      <c r="G158" s="380"/>
      <c r="H158" s="377"/>
      <c r="I158" s="380"/>
      <c r="J158" s="325"/>
    </row>
    <row r="159" spans="1:10" x14ac:dyDescent="0.25">
      <c r="A159" s="333"/>
      <c r="B159" s="331"/>
      <c r="C159" s="311"/>
      <c r="D159" s="308"/>
      <c r="E159" s="374"/>
      <c r="F159" s="377"/>
      <c r="G159" s="380"/>
      <c r="H159" s="377"/>
      <c r="I159" s="380"/>
      <c r="J159" s="325"/>
    </row>
    <row r="160" spans="1:10" ht="15.75" thickBot="1" x14ac:dyDescent="0.3">
      <c r="A160" s="334"/>
      <c r="B160" s="332"/>
      <c r="C160" s="312"/>
      <c r="D160" s="309"/>
      <c r="E160" s="375"/>
      <c r="F160" s="378"/>
      <c r="G160" s="381"/>
      <c r="H160" s="378"/>
      <c r="I160" s="381"/>
      <c r="J160" s="326"/>
    </row>
    <row r="161" spans="1:10" x14ac:dyDescent="0.25">
      <c r="A161" s="335" t="s">
        <v>39</v>
      </c>
      <c r="B161" s="338">
        <v>6</v>
      </c>
      <c r="C161" s="359" t="s">
        <v>128</v>
      </c>
      <c r="D161" s="387" t="s">
        <v>23</v>
      </c>
      <c r="E161" s="370">
        <v>4359.12</v>
      </c>
      <c r="F161" s="364">
        <v>2169.91</v>
      </c>
      <c r="G161" s="367">
        <v>723.31</v>
      </c>
      <c r="H161" s="364">
        <v>0</v>
      </c>
      <c r="I161" s="367">
        <v>1465.9</v>
      </c>
      <c r="J161" s="313">
        <v>0</v>
      </c>
    </row>
    <row r="162" spans="1:10" x14ac:dyDescent="0.25">
      <c r="A162" s="336"/>
      <c r="B162" s="339"/>
      <c r="C162" s="360"/>
      <c r="D162" s="388"/>
      <c r="E162" s="371"/>
      <c r="F162" s="365"/>
      <c r="G162" s="368"/>
      <c r="H162" s="365"/>
      <c r="I162" s="368"/>
      <c r="J162" s="314"/>
    </row>
    <row r="163" spans="1:10" x14ac:dyDescent="0.25">
      <c r="A163" s="336"/>
      <c r="B163" s="339"/>
      <c r="C163" s="360"/>
      <c r="D163" s="388"/>
      <c r="E163" s="371"/>
      <c r="F163" s="365"/>
      <c r="G163" s="368"/>
      <c r="H163" s="365"/>
      <c r="I163" s="368"/>
      <c r="J163" s="314"/>
    </row>
    <row r="164" spans="1:10" x14ac:dyDescent="0.25">
      <c r="A164" s="336"/>
      <c r="B164" s="339"/>
      <c r="C164" s="360"/>
      <c r="D164" s="388"/>
      <c r="E164" s="371"/>
      <c r="F164" s="365"/>
      <c r="G164" s="368"/>
      <c r="H164" s="365"/>
      <c r="I164" s="368"/>
      <c r="J164" s="314"/>
    </row>
    <row r="165" spans="1:10" x14ac:dyDescent="0.25">
      <c r="A165" s="336"/>
      <c r="B165" s="339"/>
      <c r="C165" s="360"/>
      <c r="D165" s="389"/>
      <c r="E165" s="372"/>
      <c r="F165" s="366"/>
      <c r="G165" s="369"/>
      <c r="H165" s="366"/>
      <c r="I165" s="369"/>
      <c r="J165" s="315"/>
    </row>
    <row r="166" spans="1:10" ht="15.75" thickBot="1" x14ac:dyDescent="0.3">
      <c r="A166" s="337"/>
      <c r="B166" s="340"/>
      <c r="C166" s="361"/>
      <c r="D166" s="91" t="s">
        <v>24</v>
      </c>
      <c r="E166" s="64">
        <v>0</v>
      </c>
      <c r="F166" s="70">
        <v>0</v>
      </c>
      <c r="G166" s="70">
        <v>0</v>
      </c>
      <c r="H166" s="70">
        <v>0</v>
      </c>
      <c r="I166" s="65">
        <v>0</v>
      </c>
      <c r="J166" s="77">
        <v>0</v>
      </c>
    </row>
    <row r="167" spans="1:10" x14ac:dyDescent="0.25">
      <c r="E167" s="75"/>
    </row>
    <row r="168" spans="1:10" x14ac:dyDescent="0.25">
      <c r="E168" s="75"/>
    </row>
    <row r="169" spans="1:10" x14ac:dyDescent="0.25">
      <c r="E169" s="75"/>
    </row>
    <row r="170" spans="1:10" x14ac:dyDescent="0.25">
      <c r="E170" s="75"/>
    </row>
    <row r="174" spans="1:10" ht="15.75" x14ac:dyDescent="0.25">
      <c r="A174" s="7" t="s">
        <v>49</v>
      </c>
    </row>
    <row r="175" spans="1:10" ht="15.75" thickBot="1" x14ac:dyDescent="0.3"/>
    <row r="176" spans="1:10" x14ac:dyDescent="0.25">
      <c r="A176" s="288" t="s">
        <v>25</v>
      </c>
      <c r="B176" s="260" t="s">
        <v>28</v>
      </c>
      <c r="C176" s="260" t="s">
        <v>27</v>
      </c>
      <c r="D176" s="263" t="s">
        <v>26</v>
      </c>
      <c r="E176" s="345" t="s">
        <v>34</v>
      </c>
      <c r="F176" s="346"/>
      <c r="G176" s="346"/>
      <c r="H176" s="346"/>
      <c r="I176" s="347"/>
      <c r="J176" s="252" t="s">
        <v>35</v>
      </c>
    </row>
    <row r="177" spans="1:10" x14ac:dyDescent="0.25">
      <c r="A177" s="362"/>
      <c r="B177" s="341"/>
      <c r="C177" s="341"/>
      <c r="D177" s="343"/>
      <c r="E177" s="320" t="s">
        <v>7</v>
      </c>
      <c r="F177" s="322" t="s">
        <v>33</v>
      </c>
      <c r="G177" s="322"/>
      <c r="H177" s="322" t="s">
        <v>32</v>
      </c>
      <c r="I177" s="323"/>
      <c r="J177" s="253"/>
    </row>
    <row r="178" spans="1:10" ht="75.75" thickBot="1" x14ac:dyDescent="0.3">
      <c r="A178" s="363"/>
      <c r="B178" s="342"/>
      <c r="C178" s="342"/>
      <c r="D178" s="344"/>
      <c r="E178" s="321"/>
      <c r="F178" s="69" t="s">
        <v>36</v>
      </c>
      <c r="G178" s="69" t="s">
        <v>29</v>
      </c>
      <c r="H178" s="69" t="s">
        <v>30</v>
      </c>
      <c r="I178" s="76" t="s">
        <v>31</v>
      </c>
      <c r="J178" s="319"/>
    </row>
    <row r="179" spans="1:10" x14ac:dyDescent="0.25">
      <c r="A179" s="327" t="s">
        <v>37</v>
      </c>
      <c r="B179" s="330">
        <v>4</v>
      </c>
      <c r="C179" s="310" t="s">
        <v>17</v>
      </c>
      <c r="D179" s="307" t="s">
        <v>106</v>
      </c>
      <c r="E179" s="304">
        <f>F179+G179+H179+I179</f>
        <v>0</v>
      </c>
      <c r="F179" s="301">
        <v>0</v>
      </c>
      <c r="G179" s="301">
        <v>0</v>
      </c>
      <c r="H179" s="301">
        <v>0</v>
      </c>
      <c r="I179" s="298">
        <v>0</v>
      </c>
      <c r="J179" s="295">
        <v>0</v>
      </c>
    </row>
    <row r="180" spans="1:10" x14ac:dyDescent="0.25">
      <c r="A180" s="328"/>
      <c r="B180" s="331"/>
      <c r="C180" s="311"/>
      <c r="D180" s="308"/>
      <c r="E180" s="305"/>
      <c r="F180" s="302"/>
      <c r="G180" s="302"/>
      <c r="H180" s="302"/>
      <c r="I180" s="299"/>
      <c r="J180" s="296"/>
    </row>
    <row r="181" spans="1:10" x14ac:dyDescent="0.25">
      <c r="A181" s="328"/>
      <c r="B181" s="331"/>
      <c r="C181" s="311"/>
      <c r="D181" s="308"/>
      <c r="E181" s="305"/>
      <c r="F181" s="302"/>
      <c r="G181" s="302"/>
      <c r="H181" s="302"/>
      <c r="I181" s="299"/>
      <c r="J181" s="296"/>
    </row>
    <row r="182" spans="1:10" x14ac:dyDescent="0.25">
      <c r="A182" s="328"/>
      <c r="B182" s="331"/>
      <c r="C182" s="311"/>
      <c r="D182" s="308"/>
      <c r="E182" s="305"/>
      <c r="F182" s="302"/>
      <c r="G182" s="302"/>
      <c r="H182" s="302"/>
      <c r="I182" s="299"/>
      <c r="J182" s="296"/>
    </row>
    <row r="183" spans="1:10" ht="15.75" thickBot="1" x14ac:dyDescent="0.3">
      <c r="A183" s="329"/>
      <c r="B183" s="332"/>
      <c r="C183" s="312"/>
      <c r="D183" s="309"/>
      <c r="E183" s="306"/>
      <c r="F183" s="303"/>
      <c r="G183" s="303"/>
      <c r="H183" s="303"/>
      <c r="I183" s="300"/>
      <c r="J183" s="297"/>
    </row>
    <row r="184" spans="1:10" x14ac:dyDescent="0.25">
      <c r="A184" s="333" t="s">
        <v>38</v>
      </c>
      <c r="B184" s="331">
        <v>2</v>
      </c>
      <c r="C184" s="348" t="s">
        <v>43</v>
      </c>
      <c r="D184" s="349" t="s">
        <v>44</v>
      </c>
      <c r="E184" s="373">
        <v>0</v>
      </c>
      <c r="F184" s="376">
        <v>0</v>
      </c>
      <c r="G184" s="379">
        <v>0</v>
      </c>
      <c r="H184" s="376">
        <v>0</v>
      </c>
      <c r="I184" s="379">
        <v>0</v>
      </c>
      <c r="J184" s="324">
        <v>0</v>
      </c>
    </row>
    <row r="185" spans="1:10" x14ac:dyDescent="0.25">
      <c r="A185" s="333"/>
      <c r="B185" s="331"/>
      <c r="C185" s="311"/>
      <c r="D185" s="308"/>
      <c r="E185" s="374"/>
      <c r="F185" s="377"/>
      <c r="G185" s="380"/>
      <c r="H185" s="377"/>
      <c r="I185" s="380"/>
      <c r="J185" s="325"/>
    </row>
    <row r="186" spans="1:10" x14ac:dyDescent="0.25">
      <c r="A186" s="333"/>
      <c r="B186" s="331"/>
      <c r="C186" s="311"/>
      <c r="D186" s="308"/>
      <c r="E186" s="374"/>
      <c r="F186" s="377"/>
      <c r="G186" s="380"/>
      <c r="H186" s="377"/>
      <c r="I186" s="380"/>
      <c r="J186" s="325"/>
    </row>
    <row r="187" spans="1:10" x14ac:dyDescent="0.25">
      <c r="A187" s="333"/>
      <c r="B187" s="331"/>
      <c r="C187" s="311"/>
      <c r="D187" s="308"/>
      <c r="E187" s="374"/>
      <c r="F187" s="377"/>
      <c r="G187" s="380"/>
      <c r="H187" s="377"/>
      <c r="I187" s="380"/>
      <c r="J187" s="325"/>
    </row>
    <row r="188" spans="1:10" x14ac:dyDescent="0.25">
      <c r="A188" s="333"/>
      <c r="B188" s="331"/>
      <c r="C188" s="311"/>
      <c r="D188" s="308"/>
      <c r="E188" s="374"/>
      <c r="F188" s="377"/>
      <c r="G188" s="380"/>
      <c r="H188" s="377"/>
      <c r="I188" s="380"/>
      <c r="J188" s="325"/>
    </row>
    <row r="189" spans="1:10" ht="15.75" thickBot="1" x14ac:dyDescent="0.3">
      <c r="A189" s="334"/>
      <c r="B189" s="332"/>
      <c r="C189" s="312"/>
      <c r="D189" s="309"/>
      <c r="E189" s="375"/>
      <c r="F189" s="378"/>
      <c r="G189" s="381"/>
      <c r="H189" s="378"/>
      <c r="I189" s="381"/>
      <c r="J189" s="326"/>
    </row>
    <row r="190" spans="1:10" x14ac:dyDescent="0.25">
      <c r="A190" s="335" t="s">
        <v>39</v>
      </c>
      <c r="B190" s="338">
        <v>6</v>
      </c>
      <c r="C190" s="359" t="s">
        <v>128</v>
      </c>
      <c r="D190" s="387" t="s">
        <v>23</v>
      </c>
      <c r="E190" s="370">
        <v>0</v>
      </c>
      <c r="F190" s="364">
        <v>2169.9</v>
      </c>
      <c r="G190" s="367">
        <v>723.32</v>
      </c>
      <c r="H190" s="364">
        <v>0</v>
      </c>
      <c r="I190" s="367">
        <v>1465.89</v>
      </c>
      <c r="J190" s="313">
        <v>0</v>
      </c>
    </row>
    <row r="191" spans="1:10" x14ac:dyDescent="0.25">
      <c r="A191" s="336"/>
      <c r="B191" s="339"/>
      <c r="C191" s="360"/>
      <c r="D191" s="388"/>
      <c r="E191" s="371"/>
      <c r="F191" s="365"/>
      <c r="G191" s="368"/>
      <c r="H191" s="365"/>
      <c r="I191" s="368"/>
      <c r="J191" s="314"/>
    </row>
    <row r="192" spans="1:10" x14ac:dyDescent="0.25">
      <c r="A192" s="336"/>
      <c r="B192" s="339"/>
      <c r="C192" s="360"/>
      <c r="D192" s="388"/>
      <c r="E192" s="371"/>
      <c r="F192" s="365"/>
      <c r="G192" s="368"/>
      <c r="H192" s="365"/>
      <c r="I192" s="368"/>
      <c r="J192" s="314"/>
    </row>
    <row r="193" spans="1:10" x14ac:dyDescent="0.25">
      <c r="A193" s="336"/>
      <c r="B193" s="339"/>
      <c r="C193" s="360"/>
      <c r="D193" s="388"/>
      <c r="E193" s="371"/>
      <c r="F193" s="365"/>
      <c r="G193" s="368"/>
      <c r="H193" s="365"/>
      <c r="I193" s="368"/>
      <c r="J193" s="314"/>
    </row>
    <row r="194" spans="1:10" x14ac:dyDescent="0.25">
      <c r="A194" s="336"/>
      <c r="B194" s="339"/>
      <c r="C194" s="360"/>
      <c r="D194" s="389"/>
      <c r="E194" s="372"/>
      <c r="F194" s="366"/>
      <c r="G194" s="369"/>
      <c r="H194" s="366"/>
      <c r="I194" s="369"/>
      <c r="J194" s="315"/>
    </row>
    <row r="195" spans="1:10" ht="15.75" thickBot="1" x14ac:dyDescent="0.3">
      <c r="A195" s="337"/>
      <c r="B195" s="340"/>
      <c r="C195" s="361"/>
      <c r="D195" s="91" t="s">
        <v>24</v>
      </c>
      <c r="E195" s="64">
        <v>0</v>
      </c>
      <c r="F195" s="70">
        <v>0</v>
      </c>
      <c r="G195" s="70">
        <v>0</v>
      </c>
      <c r="H195" s="70">
        <v>0</v>
      </c>
      <c r="I195" s="65">
        <v>0</v>
      </c>
      <c r="J195" s="77">
        <v>0</v>
      </c>
    </row>
    <row r="196" spans="1:10" x14ac:dyDescent="0.25">
      <c r="E196" s="75"/>
    </row>
    <row r="197" spans="1:10" x14ac:dyDescent="0.25">
      <c r="E197" s="75"/>
    </row>
    <row r="198" spans="1:10" x14ac:dyDescent="0.25">
      <c r="E198" s="75"/>
    </row>
    <row r="201" spans="1:10" ht="15.75" x14ac:dyDescent="0.25">
      <c r="A201" s="7" t="s">
        <v>50</v>
      </c>
    </row>
    <row r="202" spans="1:10" ht="15.75" thickBot="1" x14ac:dyDescent="0.3"/>
    <row r="203" spans="1:10" x14ac:dyDescent="0.25">
      <c r="A203" s="288" t="s">
        <v>25</v>
      </c>
      <c r="B203" s="260" t="s">
        <v>28</v>
      </c>
      <c r="C203" s="260" t="s">
        <v>27</v>
      </c>
      <c r="D203" s="263" t="s">
        <v>26</v>
      </c>
      <c r="E203" s="345" t="s">
        <v>34</v>
      </c>
      <c r="F203" s="346"/>
      <c r="G203" s="346"/>
      <c r="H203" s="346"/>
      <c r="I203" s="347"/>
      <c r="J203" s="252" t="s">
        <v>35</v>
      </c>
    </row>
    <row r="204" spans="1:10" x14ac:dyDescent="0.25">
      <c r="A204" s="362"/>
      <c r="B204" s="341"/>
      <c r="C204" s="341"/>
      <c r="D204" s="343"/>
      <c r="E204" s="320" t="s">
        <v>7</v>
      </c>
      <c r="F204" s="322" t="s">
        <v>33</v>
      </c>
      <c r="G204" s="322"/>
      <c r="H204" s="322" t="s">
        <v>32</v>
      </c>
      <c r="I204" s="323"/>
      <c r="J204" s="253"/>
    </row>
    <row r="205" spans="1:10" ht="75.75" thickBot="1" x14ac:dyDescent="0.3">
      <c r="A205" s="363"/>
      <c r="B205" s="342"/>
      <c r="C205" s="342"/>
      <c r="D205" s="344"/>
      <c r="E205" s="321"/>
      <c r="F205" s="69" t="s">
        <v>36</v>
      </c>
      <c r="G205" s="69" t="s">
        <v>29</v>
      </c>
      <c r="H205" s="69" t="s">
        <v>30</v>
      </c>
      <c r="I205" s="76" t="s">
        <v>31</v>
      </c>
      <c r="J205" s="319"/>
    </row>
    <row r="206" spans="1:10" x14ac:dyDescent="0.25">
      <c r="A206" s="327" t="s">
        <v>37</v>
      </c>
      <c r="B206" s="330">
        <v>4</v>
      </c>
      <c r="C206" s="310" t="s">
        <v>17</v>
      </c>
      <c r="D206" s="307" t="s">
        <v>106</v>
      </c>
      <c r="E206" s="304">
        <f>F206+G206+H206+I206</f>
        <v>0</v>
      </c>
      <c r="F206" s="301">
        <v>0</v>
      </c>
      <c r="G206" s="301">
        <v>0</v>
      </c>
      <c r="H206" s="301">
        <v>0</v>
      </c>
      <c r="I206" s="298">
        <v>0</v>
      </c>
      <c r="J206" s="295">
        <v>0</v>
      </c>
    </row>
    <row r="207" spans="1:10" x14ac:dyDescent="0.25">
      <c r="A207" s="328"/>
      <c r="B207" s="331"/>
      <c r="C207" s="311"/>
      <c r="D207" s="308"/>
      <c r="E207" s="305"/>
      <c r="F207" s="302"/>
      <c r="G207" s="302"/>
      <c r="H207" s="302"/>
      <c r="I207" s="299"/>
      <c r="J207" s="296"/>
    </row>
    <row r="208" spans="1:10" x14ac:dyDescent="0.25">
      <c r="A208" s="328"/>
      <c r="B208" s="331"/>
      <c r="C208" s="311"/>
      <c r="D208" s="308"/>
      <c r="E208" s="305"/>
      <c r="F208" s="302"/>
      <c r="G208" s="302"/>
      <c r="H208" s="302"/>
      <c r="I208" s="299"/>
      <c r="J208" s="296"/>
    </row>
    <row r="209" spans="1:10" x14ac:dyDescent="0.25">
      <c r="A209" s="328"/>
      <c r="B209" s="331"/>
      <c r="C209" s="311"/>
      <c r="D209" s="308"/>
      <c r="E209" s="305"/>
      <c r="F209" s="302"/>
      <c r="G209" s="302"/>
      <c r="H209" s="302"/>
      <c r="I209" s="299"/>
      <c r="J209" s="296"/>
    </row>
    <row r="210" spans="1:10" ht="15.75" thickBot="1" x14ac:dyDescent="0.3">
      <c r="A210" s="329"/>
      <c r="B210" s="332"/>
      <c r="C210" s="312"/>
      <c r="D210" s="309"/>
      <c r="E210" s="306"/>
      <c r="F210" s="303"/>
      <c r="G210" s="303"/>
      <c r="H210" s="303"/>
      <c r="I210" s="300"/>
      <c r="J210" s="297"/>
    </row>
    <row r="211" spans="1:10" x14ac:dyDescent="0.25">
      <c r="A211" s="333" t="s">
        <v>38</v>
      </c>
      <c r="B211" s="331">
        <v>2</v>
      </c>
      <c r="C211" s="348" t="s">
        <v>43</v>
      </c>
      <c r="D211" s="349" t="s">
        <v>44</v>
      </c>
      <c r="E211" s="350">
        <v>0</v>
      </c>
      <c r="F211" s="353">
        <v>0</v>
      </c>
      <c r="G211" s="356">
        <v>0</v>
      </c>
      <c r="H211" s="353">
        <v>0</v>
      </c>
      <c r="I211" s="356">
        <v>0</v>
      </c>
      <c r="J211" s="324">
        <v>0</v>
      </c>
    </row>
    <row r="212" spans="1:10" x14ac:dyDescent="0.25">
      <c r="A212" s="333"/>
      <c r="B212" s="331"/>
      <c r="C212" s="311"/>
      <c r="D212" s="308"/>
      <c r="E212" s="351"/>
      <c r="F212" s="354"/>
      <c r="G212" s="357"/>
      <c r="H212" s="354"/>
      <c r="I212" s="357"/>
      <c r="J212" s="325"/>
    </row>
    <row r="213" spans="1:10" x14ac:dyDescent="0.25">
      <c r="A213" s="333"/>
      <c r="B213" s="331"/>
      <c r="C213" s="311"/>
      <c r="D213" s="308"/>
      <c r="E213" s="351"/>
      <c r="F213" s="354"/>
      <c r="G213" s="357"/>
      <c r="H213" s="354"/>
      <c r="I213" s="357"/>
      <c r="J213" s="325"/>
    </row>
    <row r="214" spans="1:10" x14ac:dyDescent="0.25">
      <c r="A214" s="333"/>
      <c r="B214" s="331"/>
      <c r="C214" s="311"/>
      <c r="D214" s="308"/>
      <c r="E214" s="351"/>
      <c r="F214" s="354"/>
      <c r="G214" s="357"/>
      <c r="H214" s="354"/>
      <c r="I214" s="357"/>
      <c r="J214" s="325"/>
    </row>
    <row r="215" spans="1:10" x14ac:dyDescent="0.25">
      <c r="A215" s="333"/>
      <c r="B215" s="331"/>
      <c r="C215" s="311"/>
      <c r="D215" s="308"/>
      <c r="E215" s="351"/>
      <c r="F215" s="354"/>
      <c r="G215" s="357"/>
      <c r="H215" s="354"/>
      <c r="I215" s="357"/>
      <c r="J215" s="325"/>
    </row>
    <row r="216" spans="1:10" ht="15.75" thickBot="1" x14ac:dyDescent="0.3">
      <c r="A216" s="334"/>
      <c r="B216" s="332"/>
      <c r="C216" s="312"/>
      <c r="D216" s="309"/>
      <c r="E216" s="352"/>
      <c r="F216" s="355"/>
      <c r="G216" s="358"/>
      <c r="H216" s="355"/>
      <c r="I216" s="358"/>
      <c r="J216" s="326"/>
    </row>
    <row r="217" spans="1:10" x14ac:dyDescent="0.25">
      <c r="A217" s="335" t="s">
        <v>39</v>
      </c>
      <c r="B217" s="338">
        <v>6</v>
      </c>
      <c r="C217" s="359" t="s">
        <v>128</v>
      </c>
      <c r="D217" s="387" t="s">
        <v>23</v>
      </c>
      <c r="E217" s="390">
        <v>0</v>
      </c>
      <c r="F217" s="304">
        <v>0</v>
      </c>
      <c r="G217" s="298">
        <v>0</v>
      </c>
      <c r="H217" s="304">
        <v>0</v>
      </c>
      <c r="I217" s="298">
        <v>0</v>
      </c>
      <c r="J217" s="313">
        <v>0</v>
      </c>
    </row>
    <row r="218" spans="1:10" x14ac:dyDescent="0.25">
      <c r="A218" s="336"/>
      <c r="B218" s="339"/>
      <c r="C218" s="360"/>
      <c r="D218" s="388"/>
      <c r="E218" s="314"/>
      <c r="F218" s="391"/>
      <c r="G218" s="393"/>
      <c r="H218" s="391"/>
      <c r="I218" s="393"/>
      <c r="J218" s="314"/>
    </row>
    <row r="219" spans="1:10" x14ac:dyDescent="0.25">
      <c r="A219" s="336"/>
      <c r="B219" s="339"/>
      <c r="C219" s="360"/>
      <c r="D219" s="388"/>
      <c r="E219" s="314"/>
      <c r="F219" s="391"/>
      <c r="G219" s="393"/>
      <c r="H219" s="391"/>
      <c r="I219" s="393"/>
      <c r="J219" s="314"/>
    </row>
    <row r="220" spans="1:10" x14ac:dyDescent="0.25">
      <c r="A220" s="336"/>
      <c r="B220" s="339"/>
      <c r="C220" s="360"/>
      <c r="D220" s="388"/>
      <c r="E220" s="314"/>
      <c r="F220" s="391"/>
      <c r="G220" s="393"/>
      <c r="H220" s="391"/>
      <c r="I220" s="393"/>
      <c r="J220" s="314"/>
    </row>
    <row r="221" spans="1:10" x14ac:dyDescent="0.25">
      <c r="A221" s="336"/>
      <c r="B221" s="339"/>
      <c r="C221" s="360"/>
      <c r="D221" s="389"/>
      <c r="E221" s="315"/>
      <c r="F221" s="392"/>
      <c r="G221" s="394"/>
      <c r="H221" s="392"/>
      <c r="I221" s="394"/>
      <c r="J221" s="315"/>
    </row>
    <row r="222" spans="1:10" ht="15.75" thickBot="1" x14ac:dyDescent="0.3">
      <c r="A222" s="337"/>
      <c r="B222" s="340"/>
      <c r="C222" s="361"/>
      <c r="D222" s="91" t="s">
        <v>24</v>
      </c>
      <c r="E222" s="79">
        <v>0</v>
      </c>
      <c r="F222" s="80">
        <v>0</v>
      </c>
      <c r="G222" s="80">
        <v>0</v>
      </c>
      <c r="H222" s="80">
        <v>0</v>
      </c>
      <c r="I222" s="81">
        <v>0</v>
      </c>
      <c r="J222" s="77">
        <v>0</v>
      </c>
    </row>
    <row r="223" spans="1:10" x14ac:dyDescent="0.25">
      <c r="E223" s="75"/>
    </row>
  </sheetData>
  <mergeCells count="312">
    <mergeCell ref="E217:E221"/>
    <mergeCell ref="F217:F221"/>
    <mergeCell ref="G217:G221"/>
    <mergeCell ref="H217:H221"/>
    <mergeCell ref="I217:I221"/>
    <mergeCell ref="J217:J221"/>
    <mergeCell ref="J45:J49"/>
    <mergeCell ref="E74:E78"/>
    <mergeCell ref="F74:F78"/>
    <mergeCell ref="G74:G78"/>
    <mergeCell ref="H74:H78"/>
    <mergeCell ref="I74:I78"/>
    <mergeCell ref="J74:J78"/>
    <mergeCell ref="E103:E107"/>
    <mergeCell ref="F103:F107"/>
    <mergeCell ref="G103:G107"/>
    <mergeCell ref="H103:H107"/>
    <mergeCell ref="I103:I107"/>
    <mergeCell ref="J103:J107"/>
    <mergeCell ref="J211:J216"/>
    <mergeCell ref="J155:J160"/>
    <mergeCell ref="E184:E189"/>
    <mergeCell ref="F184:F189"/>
    <mergeCell ref="G184:G189"/>
    <mergeCell ref="C45:C50"/>
    <mergeCell ref="D45:D49"/>
    <mergeCell ref="C18:C23"/>
    <mergeCell ref="D18:D22"/>
    <mergeCell ref="E18:E22"/>
    <mergeCell ref="F18:F22"/>
    <mergeCell ref="G18:G22"/>
    <mergeCell ref="H18:H22"/>
    <mergeCell ref="I18:I22"/>
    <mergeCell ref="E45:E49"/>
    <mergeCell ref="F45:F49"/>
    <mergeCell ref="G45:G49"/>
    <mergeCell ref="H45:H49"/>
    <mergeCell ref="I45:I49"/>
    <mergeCell ref="C39:C44"/>
    <mergeCell ref="D217:D221"/>
    <mergeCell ref="C161:C166"/>
    <mergeCell ref="D161:D165"/>
    <mergeCell ref="C132:C137"/>
    <mergeCell ref="D132:D136"/>
    <mergeCell ref="C103:C108"/>
    <mergeCell ref="D103:D107"/>
    <mergeCell ref="C74:C79"/>
    <mergeCell ref="D74:D78"/>
    <mergeCell ref="C184:C189"/>
    <mergeCell ref="D184:D189"/>
    <mergeCell ref="C89:C91"/>
    <mergeCell ref="D89:D91"/>
    <mergeCell ref="H184:H189"/>
    <mergeCell ref="I184:I189"/>
    <mergeCell ref="J184:J189"/>
    <mergeCell ref="J176:J178"/>
    <mergeCell ref="E177:E178"/>
    <mergeCell ref="F177:G177"/>
    <mergeCell ref="H177:I177"/>
    <mergeCell ref="J206:J210"/>
    <mergeCell ref="D190:D194"/>
    <mergeCell ref="D12:D17"/>
    <mergeCell ref="E12:E17"/>
    <mergeCell ref="F12:F17"/>
    <mergeCell ref="G12:G17"/>
    <mergeCell ref="H12:H17"/>
    <mergeCell ref="I12:I17"/>
    <mergeCell ref="J12:J17"/>
    <mergeCell ref="D39:D44"/>
    <mergeCell ref="E39:E44"/>
    <mergeCell ref="F39:F44"/>
    <mergeCell ref="G39:G44"/>
    <mergeCell ref="H39:H44"/>
    <mergeCell ref="I39:I44"/>
    <mergeCell ref="J39:J44"/>
    <mergeCell ref="J34:J38"/>
    <mergeCell ref="J18:J22"/>
    <mergeCell ref="B74:B79"/>
    <mergeCell ref="J60:J62"/>
    <mergeCell ref="E61:E62"/>
    <mergeCell ref="F61:G61"/>
    <mergeCell ref="H61:I61"/>
    <mergeCell ref="A63:A67"/>
    <mergeCell ref="B63:B67"/>
    <mergeCell ref="C63:C67"/>
    <mergeCell ref="J63:J67"/>
    <mergeCell ref="D63:D67"/>
    <mergeCell ref="C68:C73"/>
    <mergeCell ref="D68:D73"/>
    <mergeCell ref="E68:E73"/>
    <mergeCell ref="F68:F73"/>
    <mergeCell ref="G68:G73"/>
    <mergeCell ref="H68:H73"/>
    <mergeCell ref="I68:I73"/>
    <mergeCell ref="J68:J73"/>
    <mergeCell ref="B4:B6"/>
    <mergeCell ref="A4:A6"/>
    <mergeCell ref="J4:J6"/>
    <mergeCell ref="A7:A11"/>
    <mergeCell ref="A12:A17"/>
    <mergeCell ref="A18:A23"/>
    <mergeCell ref="H5:I5"/>
    <mergeCell ref="E4:I4"/>
    <mergeCell ref="D4:D6"/>
    <mergeCell ref="C4:C6"/>
    <mergeCell ref="B7:B11"/>
    <mergeCell ref="B12:B17"/>
    <mergeCell ref="B18:B23"/>
    <mergeCell ref="F5:G5"/>
    <mergeCell ref="E5:E6"/>
    <mergeCell ref="C7:C11"/>
    <mergeCell ref="D7:D11"/>
    <mergeCell ref="E7:E11"/>
    <mergeCell ref="F7:F11"/>
    <mergeCell ref="G7:G11"/>
    <mergeCell ref="H7:H11"/>
    <mergeCell ref="I7:I11"/>
    <mergeCell ref="J7:J11"/>
    <mergeCell ref="C12:C17"/>
    <mergeCell ref="A31:A33"/>
    <mergeCell ref="B31:B33"/>
    <mergeCell ref="C31:C33"/>
    <mergeCell ref="D31:D33"/>
    <mergeCell ref="E31:I31"/>
    <mergeCell ref="J31:J33"/>
    <mergeCell ref="E32:E33"/>
    <mergeCell ref="F32:G32"/>
    <mergeCell ref="H32:I32"/>
    <mergeCell ref="A34:A38"/>
    <mergeCell ref="B34:B38"/>
    <mergeCell ref="C34:C38"/>
    <mergeCell ref="D34:D38"/>
    <mergeCell ref="E34:E38"/>
    <mergeCell ref="F34:F38"/>
    <mergeCell ref="G34:G38"/>
    <mergeCell ref="H34:H38"/>
    <mergeCell ref="I34:I38"/>
    <mergeCell ref="E89:I89"/>
    <mergeCell ref="J89:J91"/>
    <mergeCell ref="E90:E91"/>
    <mergeCell ref="F90:G90"/>
    <mergeCell ref="H90:I90"/>
    <mergeCell ref="A39:A44"/>
    <mergeCell ref="B39:B44"/>
    <mergeCell ref="A45:A50"/>
    <mergeCell ref="B45:B50"/>
    <mergeCell ref="A89:A91"/>
    <mergeCell ref="B89:B91"/>
    <mergeCell ref="A60:A62"/>
    <mergeCell ref="B60:B62"/>
    <mergeCell ref="C60:C62"/>
    <mergeCell ref="D60:D62"/>
    <mergeCell ref="E60:I60"/>
    <mergeCell ref="I63:I67"/>
    <mergeCell ref="H63:H67"/>
    <mergeCell ref="G63:G67"/>
    <mergeCell ref="F63:F67"/>
    <mergeCell ref="E63:E67"/>
    <mergeCell ref="A68:A73"/>
    <mergeCell ref="B68:B73"/>
    <mergeCell ref="A74:A79"/>
    <mergeCell ref="A121:A125"/>
    <mergeCell ref="B121:B125"/>
    <mergeCell ref="A118:A120"/>
    <mergeCell ref="B118:B120"/>
    <mergeCell ref="C118:C120"/>
    <mergeCell ref="D118:D120"/>
    <mergeCell ref="E118:I118"/>
    <mergeCell ref="A92:A96"/>
    <mergeCell ref="B92:B96"/>
    <mergeCell ref="A97:A102"/>
    <mergeCell ref="B97:B102"/>
    <mergeCell ref="A103:A108"/>
    <mergeCell ref="B103:B108"/>
    <mergeCell ref="C97:C102"/>
    <mergeCell ref="D97:D102"/>
    <mergeCell ref="E97:E102"/>
    <mergeCell ref="F97:F102"/>
    <mergeCell ref="G97:G102"/>
    <mergeCell ref="H97:H102"/>
    <mergeCell ref="I97:I102"/>
    <mergeCell ref="J147:J149"/>
    <mergeCell ref="E148:E149"/>
    <mergeCell ref="F148:G148"/>
    <mergeCell ref="H148:I148"/>
    <mergeCell ref="A126:A131"/>
    <mergeCell ref="B126:B131"/>
    <mergeCell ref="A132:A137"/>
    <mergeCell ref="B132:B137"/>
    <mergeCell ref="A147:A149"/>
    <mergeCell ref="B147:B149"/>
    <mergeCell ref="C126:C131"/>
    <mergeCell ref="D126:D131"/>
    <mergeCell ref="E126:E131"/>
    <mergeCell ref="F126:F131"/>
    <mergeCell ref="G126:G131"/>
    <mergeCell ref="H126:H131"/>
    <mergeCell ref="I126:I131"/>
    <mergeCell ref="J126:J131"/>
    <mergeCell ref="E132:E136"/>
    <mergeCell ref="F132:F136"/>
    <mergeCell ref="G132:G136"/>
    <mergeCell ref="H132:H136"/>
    <mergeCell ref="I132:I136"/>
    <mergeCell ref="J132:J136"/>
    <mergeCell ref="A150:A154"/>
    <mergeCell ref="B150:B154"/>
    <mergeCell ref="A155:A160"/>
    <mergeCell ref="B155:B160"/>
    <mergeCell ref="A161:A166"/>
    <mergeCell ref="B161:B166"/>
    <mergeCell ref="C147:C149"/>
    <mergeCell ref="D147:D149"/>
    <mergeCell ref="E147:I147"/>
    <mergeCell ref="C155:C160"/>
    <mergeCell ref="D155:D160"/>
    <mergeCell ref="E155:E160"/>
    <mergeCell ref="F155:F160"/>
    <mergeCell ref="G155:G160"/>
    <mergeCell ref="H155:H160"/>
    <mergeCell ref="I155:I160"/>
    <mergeCell ref="E161:E165"/>
    <mergeCell ref="F161:F165"/>
    <mergeCell ref="G161:G165"/>
    <mergeCell ref="H161:H165"/>
    <mergeCell ref="I161:I165"/>
    <mergeCell ref="A179:A183"/>
    <mergeCell ref="B179:B183"/>
    <mergeCell ref="A176:A178"/>
    <mergeCell ref="B176:B178"/>
    <mergeCell ref="C176:C178"/>
    <mergeCell ref="D176:D178"/>
    <mergeCell ref="E176:I176"/>
    <mergeCell ref="J203:J205"/>
    <mergeCell ref="E204:E205"/>
    <mergeCell ref="F204:G204"/>
    <mergeCell ref="H204:I204"/>
    <mergeCell ref="A184:A189"/>
    <mergeCell ref="B184:B189"/>
    <mergeCell ref="A190:A195"/>
    <mergeCell ref="B190:B195"/>
    <mergeCell ref="A203:A205"/>
    <mergeCell ref="B203:B205"/>
    <mergeCell ref="F190:F194"/>
    <mergeCell ref="G190:G194"/>
    <mergeCell ref="H190:H194"/>
    <mergeCell ref="I190:I194"/>
    <mergeCell ref="J190:J194"/>
    <mergeCell ref="E190:E194"/>
    <mergeCell ref="C190:C195"/>
    <mergeCell ref="A206:A210"/>
    <mergeCell ref="B206:B210"/>
    <mergeCell ref="A211:A216"/>
    <mergeCell ref="B211:B216"/>
    <mergeCell ref="A217:A222"/>
    <mergeCell ref="B217:B222"/>
    <mergeCell ref="C203:C205"/>
    <mergeCell ref="D203:D205"/>
    <mergeCell ref="E203:I203"/>
    <mergeCell ref="C211:C216"/>
    <mergeCell ref="D211:D216"/>
    <mergeCell ref="E211:E216"/>
    <mergeCell ref="F211:F216"/>
    <mergeCell ref="G211:G216"/>
    <mergeCell ref="H211:H216"/>
    <mergeCell ref="I211:I216"/>
    <mergeCell ref="I206:I210"/>
    <mergeCell ref="H206:H210"/>
    <mergeCell ref="G206:G210"/>
    <mergeCell ref="F206:F210"/>
    <mergeCell ref="E206:E210"/>
    <mergeCell ref="D206:D210"/>
    <mergeCell ref="C206:C210"/>
    <mergeCell ref="C217:C222"/>
    <mergeCell ref="J92:J96"/>
    <mergeCell ref="I92:I96"/>
    <mergeCell ref="H92:H96"/>
    <mergeCell ref="G92:G96"/>
    <mergeCell ref="F92:F96"/>
    <mergeCell ref="E92:E96"/>
    <mergeCell ref="D92:D96"/>
    <mergeCell ref="C92:C96"/>
    <mergeCell ref="J121:J125"/>
    <mergeCell ref="I121:I125"/>
    <mergeCell ref="H121:H125"/>
    <mergeCell ref="G121:G125"/>
    <mergeCell ref="F121:F125"/>
    <mergeCell ref="E121:E125"/>
    <mergeCell ref="D121:D125"/>
    <mergeCell ref="C121:C125"/>
    <mergeCell ref="J118:J120"/>
    <mergeCell ref="E119:E120"/>
    <mergeCell ref="F119:G119"/>
    <mergeCell ref="H119:I119"/>
    <mergeCell ref="J97:J102"/>
    <mergeCell ref="J150:J154"/>
    <mergeCell ref="I150:I154"/>
    <mergeCell ref="H150:H154"/>
    <mergeCell ref="G150:G154"/>
    <mergeCell ref="F150:F154"/>
    <mergeCell ref="E150:E154"/>
    <mergeCell ref="D150:D154"/>
    <mergeCell ref="C150:C154"/>
    <mergeCell ref="C179:C183"/>
    <mergeCell ref="D179:D183"/>
    <mergeCell ref="E179:E183"/>
    <mergeCell ref="F179:F183"/>
    <mergeCell ref="G179:G183"/>
    <mergeCell ref="H179:H183"/>
    <mergeCell ref="I179:I183"/>
    <mergeCell ref="J179:J183"/>
    <mergeCell ref="J161:J165"/>
  </mergeCells>
  <pageMargins left="0.7" right="0.7" top="0.78740157499999996" bottom="0.78740157499999996"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workbookViewId="0">
      <selection activeCell="D8" sqref="D8:D9"/>
    </sheetView>
  </sheetViews>
  <sheetFormatPr defaultRowHeight="15" x14ac:dyDescent="0.25"/>
  <cols>
    <col min="2" max="2" width="13.5703125" customWidth="1"/>
    <col min="3" max="3" width="16.5703125" customWidth="1"/>
    <col min="4" max="4" width="17.140625" customWidth="1"/>
    <col min="5" max="5" width="14.85546875" customWidth="1"/>
  </cols>
  <sheetData>
    <row r="1" spans="1:5" x14ac:dyDescent="0.25">
      <c r="A1" s="6" t="s">
        <v>53</v>
      </c>
    </row>
    <row r="3" spans="1:5" ht="45.75" customHeight="1" x14ac:dyDescent="0.25">
      <c r="A3" s="8" t="s">
        <v>51</v>
      </c>
      <c r="B3" s="8" t="s">
        <v>3</v>
      </c>
      <c r="C3" s="8" t="s">
        <v>62</v>
      </c>
      <c r="D3" s="8" t="s">
        <v>52</v>
      </c>
      <c r="E3" s="8" t="s">
        <v>63</v>
      </c>
    </row>
    <row r="4" spans="1:5" x14ac:dyDescent="0.25">
      <c r="A4" s="408" t="s">
        <v>54</v>
      </c>
      <c r="B4" s="1" t="s">
        <v>16</v>
      </c>
      <c r="C4" s="3">
        <v>29477</v>
      </c>
      <c r="D4" s="3">
        <v>0</v>
      </c>
      <c r="E4" s="3">
        <f>SUM(C4:D4)</f>
        <v>29477</v>
      </c>
    </row>
    <row r="5" spans="1:5" x14ac:dyDescent="0.25">
      <c r="A5" s="408"/>
      <c r="B5" s="2" t="s">
        <v>55</v>
      </c>
      <c r="C5" s="10">
        <f>SUM(C4)</f>
        <v>29477</v>
      </c>
      <c r="D5" s="10">
        <f>SUM(D4)</f>
        <v>0</v>
      </c>
      <c r="E5" s="10">
        <f>SUM(E4)</f>
        <v>29477</v>
      </c>
    </row>
    <row r="6" spans="1:5" x14ac:dyDescent="0.25">
      <c r="A6" s="408" t="s">
        <v>56</v>
      </c>
      <c r="B6" s="1" t="s">
        <v>57</v>
      </c>
      <c r="C6" s="3">
        <v>12055.55</v>
      </c>
      <c r="D6" s="3">
        <v>1475.02</v>
      </c>
      <c r="E6" s="3">
        <f>SUM(C6:D6)</f>
        <v>13530.57</v>
      </c>
    </row>
    <row r="7" spans="1:5" x14ac:dyDescent="0.25">
      <c r="A7" s="408"/>
      <c r="B7" s="2" t="s">
        <v>58</v>
      </c>
      <c r="C7" s="10">
        <f>SUM(C6)</f>
        <v>12055.55</v>
      </c>
      <c r="D7" s="10">
        <v>1475.02</v>
      </c>
      <c r="E7" s="10">
        <f>SUM(E6)</f>
        <v>13530.57</v>
      </c>
    </row>
    <row r="8" spans="1:5" x14ac:dyDescent="0.25">
      <c r="A8" s="409" t="s">
        <v>59</v>
      </c>
      <c r="B8" s="412" t="s">
        <v>22</v>
      </c>
      <c r="C8" s="404">
        <v>18187.59</v>
      </c>
      <c r="D8" s="404">
        <v>6062.58</v>
      </c>
      <c r="E8" s="406">
        <f>SUM(C8:D8)</f>
        <v>24250.17</v>
      </c>
    </row>
    <row r="9" spans="1:5" ht="15" hidden="1" customHeight="1" x14ac:dyDescent="0.25">
      <c r="A9" s="410"/>
      <c r="B9" s="405"/>
      <c r="C9" s="405"/>
      <c r="D9" s="405"/>
      <c r="E9" s="407"/>
    </row>
    <row r="10" spans="1:5" x14ac:dyDescent="0.25">
      <c r="A10" s="411"/>
      <c r="B10" s="89" t="s">
        <v>60</v>
      </c>
      <c r="C10" s="90">
        <f>SUM(C8+C9)</f>
        <v>18187.59</v>
      </c>
      <c r="D10" s="90">
        <f>SUM(D8+D9)</f>
        <v>6062.58</v>
      </c>
      <c r="E10" s="90">
        <f>SUM(E8+E9)</f>
        <v>24250.17</v>
      </c>
    </row>
    <row r="11" spans="1:5" x14ac:dyDescent="0.25">
      <c r="A11" s="1" t="s">
        <v>61</v>
      </c>
      <c r="B11" s="2" t="s">
        <v>40</v>
      </c>
      <c r="C11" s="10">
        <f>C5+C7+C10</f>
        <v>59720.14</v>
      </c>
      <c r="D11" s="10">
        <f>D5+D7+D10</f>
        <v>7537.6</v>
      </c>
      <c r="E11" s="10">
        <f>SUM(C11:D11)</f>
        <v>67257.740000000005</v>
      </c>
    </row>
    <row r="13" spans="1:5" x14ac:dyDescent="0.25">
      <c r="A13" s="11"/>
    </row>
  </sheetData>
  <mergeCells count="7">
    <mergeCell ref="D8:D9"/>
    <mergeCell ref="E8:E9"/>
    <mergeCell ref="A4:A5"/>
    <mergeCell ref="A6:A7"/>
    <mergeCell ref="A8:A10"/>
    <mergeCell ref="B8:B9"/>
    <mergeCell ref="C8:C9"/>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topLeftCell="A4" zoomScale="90" zoomScaleNormal="90" workbookViewId="0">
      <pane xSplit="15" ySplit="1" topLeftCell="P60" activePane="bottomRight" state="frozen"/>
      <selection activeCell="A4" sqref="A4"/>
      <selection pane="topRight" activeCell="P4" sqref="P4"/>
      <selection pane="bottomLeft" activeCell="A5" sqref="A5"/>
      <selection pane="bottomRight" activeCell="G66" sqref="G66"/>
    </sheetView>
  </sheetViews>
  <sheetFormatPr defaultRowHeight="15" x14ac:dyDescent="0.25"/>
  <cols>
    <col min="1" max="1" width="11.85546875" customWidth="1"/>
    <col min="2" max="2" width="20" customWidth="1"/>
    <col min="4" max="4" width="11" customWidth="1"/>
    <col min="5" max="5" width="14.140625" customWidth="1"/>
    <col min="6" max="6" width="14" customWidth="1"/>
    <col min="7" max="7" width="12.5703125" style="119" customWidth="1"/>
    <col min="8" max="8" width="52.42578125" style="120" customWidth="1"/>
    <col min="9" max="9" width="13.28515625" style="121" customWidth="1"/>
    <col min="10" max="10" width="10.85546875" style="119" customWidth="1"/>
    <col min="11" max="11" width="9.140625" style="119"/>
    <col min="12" max="12" width="15.5703125" style="119" customWidth="1"/>
    <col min="13" max="13" width="9.140625" style="121"/>
    <col min="14" max="14" width="15.5703125" style="119" customWidth="1"/>
    <col min="15" max="15" width="10.5703125" style="119" customWidth="1"/>
    <col min="16" max="16" width="60.7109375" style="222" customWidth="1"/>
    <col min="17" max="17" width="9.140625" style="66"/>
    <col min="18" max="18" width="0.42578125" customWidth="1"/>
    <col min="19" max="22" width="9.140625" hidden="1" customWidth="1"/>
  </cols>
  <sheetData>
    <row r="1" spans="1:16" x14ac:dyDescent="0.25">
      <c r="A1" s="6" t="s">
        <v>64</v>
      </c>
    </row>
    <row r="2" spans="1:16" ht="15.75" thickBot="1" x14ac:dyDescent="0.3"/>
    <row r="3" spans="1:16" ht="15" customHeight="1" x14ac:dyDescent="0.25">
      <c r="A3" s="288" t="s">
        <v>0</v>
      </c>
      <c r="B3" s="473" t="s">
        <v>1</v>
      </c>
      <c r="C3" s="288" t="s">
        <v>6</v>
      </c>
      <c r="D3" s="260"/>
      <c r="E3" s="260"/>
      <c r="F3" s="263"/>
      <c r="G3" s="288" t="s">
        <v>72</v>
      </c>
      <c r="H3" s="260"/>
      <c r="I3" s="260"/>
      <c r="J3" s="263"/>
      <c r="K3" s="288" t="s">
        <v>79</v>
      </c>
      <c r="L3" s="260"/>
      <c r="M3" s="260"/>
      <c r="N3" s="260"/>
      <c r="O3" s="263"/>
      <c r="P3" s="453" t="s">
        <v>78</v>
      </c>
    </row>
    <row r="4" spans="1:16" ht="75.75" thickBot="1" x14ac:dyDescent="0.3">
      <c r="A4" s="363"/>
      <c r="B4" s="474"/>
      <c r="C4" s="103" t="s">
        <v>3</v>
      </c>
      <c r="D4" s="102" t="s">
        <v>65</v>
      </c>
      <c r="E4" s="102" t="s">
        <v>66</v>
      </c>
      <c r="F4" s="9" t="s">
        <v>67</v>
      </c>
      <c r="G4" s="126" t="s">
        <v>68</v>
      </c>
      <c r="H4" s="127" t="s">
        <v>69</v>
      </c>
      <c r="I4" s="122" t="s">
        <v>70</v>
      </c>
      <c r="J4" s="128" t="s">
        <v>71</v>
      </c>
      <c r="K4" s="126" t="s">
        <v>73</v>
      </c>
      <c r="L4" s="127" t="s">
        <v>74</v>
      </c>
      <c r="M4" s="122" t="s">
        <v>75</v>
      </c>
      <c r="N4" s="127" t="s">
        <v>76</v>
      </c>
      <c r="O4" s="128" t="s">
        <v>77</v>
      </c>
      <c r="P4" s="454"/>
    </row>
    <row r="5" spans="1:16" s="66" customFormat="1" ht="137.1" customHeight="1" x14ac:dyDescent="0.25">
      <c r="A5" s="461" t="s">
        <v>193</v>
      </c>
      <c r="B5" s="461" t="s">
        <v>109</v>
      </c>
      <c r="C5" s="461" t="s">
        <v>16</v>
      </c>
      <c r="D5" s="461">
        <v>4</v>
      </c>
      <c r="E5" s="464" t="s">
        <v>17</v>
      </c>
      <c r="F5" s="465" t="s">
        <v>19</v>
      </c>
      <c r="G5" s="140">
        <v>75001</v>
      </c>
      <c r="H5" s="141" t="s">
        <v>89</v>
      </c>
      <c r="I5" s="142" t="s">
        <v>99</v>
      </c>
      <c r="J5" s="143" t="s">
        <v>90</v>
      </c>
      <c r="K5" s="144">
        <v>0</v>
      </c>
      <c r="L5" s="145">
        <v>42644</v>
      </c>
      <c r="M5" s="142">
        <v>2</v>
      </c>
      <c r="N5" s="146">
        <v>45291</v>
      </c>
      <c r="O5" s="147"/>
      <c r="P5" s="223" t="s">
        <v>135</v>
      </c>
    </row>
    <row r="6" spans="1:16" s="66" customFormat="1" ht="137.1" customHeight="1" x14ac:dyDescent="0.25">
      <c r="A6" s="461"/>
      <c r="B6" s="461"/>
      <c r="C6" s="461"/>
      <c r="D6" s="461"/>
      <c r="E6" s="461"/>
      <c r="F6" s="466"/>
      <c r="G6" s="148">
        <v>76200</v>
      </c>
      <c r="H6" s="149" t="s">
        <v>215</v>
      </c>
      <c r="I6" s="138" t="s">
        <v>127</v>
      </c>
      <c r="J6" s="134" t="s">
        <v>90</v>
      </c>
      <c r="K6" s="137">
        <v>0</v>
      </c>
      <c r="L6" s="150">
        <v>42644</v>
      </c>
      <c r="M6" s="138">
        <v>3</v>
      </c>
      <c r="N6" s="151">
        <v>45291</v>
      </c>
      <c r="O6" s="152"/>
      <c r="P6" s="224" t="s">
        <v>188</v>
      </c>
    </row>
    <row r="7" spans="1:16" s="66" customFormat="1" ht="137.1" customHeight="1" x14ac:dyDescent="0.25">
      <c r="A7" s="461"/>
      <c r="B7" s="461"/>
      <c r="C7" s="461"/>
      <c r="D7" s="461"/>
      <c r="E7" s="461"/>
      <c r="F7" s="466"/>
      <c r="G7" s="148">
        <v>76401</v>
      </c>
      <c r="H7" s="149" t="s">
        <v>129</v>
      </c>
      <c r="I7" s="138" t="s">
        <v>130</v>
      </c>
      <c r="J7" s="134" t="s">
        <v>90</v>
      </c>
      <c r="K7" s="137">
        <v>0</v>
      </c>
      <c r="L7" s="150">
        <v>42644</v>
      </c>
      <c r="M7" s="138">
        <v>2</v>
      </c>
      <c r="N7" s="151">
        <v>45291</v>
      </c>
      <c r="O7" s="152"/>
      <c r="P7" s="224" t="s">
        <v>136</v>
      </c>
    </row>
    <row r="8" spans="1:16" s="66" customFormat="1" ht="155.1" customHeight="1" x14ac:dyDescent="0.25">
      <c r="A8" s="461"/>
      <c r="B8" s="461"/>
      <c r="C8" s="461"/>
      <c r="D8" s="461"/>
      <c r="E8" s="461"/>
      <c r="F8" s="466"/>
      <c r="G8" s="148">
        <v>75201</v>
      </c>
      <c r="H8" s="149" t="s">
        <v>183</v>
      </c>
      <c r="I8" s="138" t="s">
        <v>184</v>
      </c>
      <c r="J8" s="134" t="s">
        <v>90</v>
      </c>
      <c r="K8" s="153">
        <v>0</v>
      </c>
      <c r="L8" s="150">
        <v>42644</v>
      </c>
      <c r="M8" s="138">
        <v>1</v>
      </c>
      <c r="N8" s="151">
        <v>45291</v>
      </c>
      <c r="O8" s="152"/>
      <c r="P8" s="224" t="s">
        <v>185</v>
      </c>
    </row>
    <row r="9" spans="1:16" s="66" customFormat="1" ht="137.1" customHeight="1" x14ac:dyDescent="0.25">
      <c r="A9" s="461"/>
      <c r="B9" s="461"/>
      <c r="C9" s="461"/>
      <c r="D9" s="461"/>
      <c r="E9" s="461"/>
      <c r="F9" s="466"/>
      <c r="G9" s="148">
        <v>74001</v>
      </c>
      <c r="H9" s="149" t="s">
        <v>186</v>
      </c>
      <c r="I9" s="138" t="s">
        <v>130</v>
      </c>
      <c r="J9" s="134" t="s">
        <v>90</v>
      </c>
      <c r="K9" s="137">
        <v>0</v>
      </c>
      <c r="L9" s="150">
        <v>42644</v>
      </c>
      <c r="M9" s="138">
        <v>10</v>
      </c>
      <c r="N9" s="151">
        <v>45291</v>
      </c>
      <c r="O9" s="152"/>
      <c r="P9" s="224" t="s">
        <v>187</v>
      </c>
    </row>
    <row r="10" spans="1:16" s="66" customFormat="1" ht="36.950000000000003" customHeight="1" x14ac:dyDescent="0.25">
      <c r="A10" s="462"/>
      <c r="B10" s="462"/>
      <c r="C10" s="462"/>
      <c r="D10" s="462"/>
      <c r="E10" s="462"/>
      <c r="F10" s="467"/>
      <c r="G10" s="154">
        <v>75120</v>
      </c>
      <c r="H10" s="107" t="s">
        <v>131</v>
      </c>
      <c r="I10" s="111" t="s">
        <v>132</v>
      </c>
      <c r="J10" s="123" t="s">
        <v>125</v>
      </c>
      <c r="K10" s="129">
        <v>30</v>
      </c>
      <c r="L10" s="155">
        <v>42644</v>
      </c>
      <c r="M10" s="111">
        <v>35</v>
      </c>
      <c r="N10" s="155">
        <v>45291</v>
      </c>
      <c r="O10" s="123"/>
      <c r="P10" s="225" t="s">
        <v>133</v>
      </c>
    </row>
    <row r="11" spans="1:16" s="100" customFormat="1" ht="36.950000000000003" customHeight="1" thickBot="1" x14ac:dyDescent="0.3">
      <c r="A11" s="463"/>
      <c r="B11" s="463"/>
      <c r="C11" s="463"/>
      <c r="D11" s="463"/>
      <c r="E11" s="463"/>
      <c r="F11" s="467"/>
      <c r="G11" s="156">
        <v>76310</v>
      </c>
      <c r="H11" s="157" t="s">
        <v>134</v>
      </c>
      <c r="I11" s="158" t="s">
        <v>132</v>
      </c>
      <c r="J11" s="125" t="s">
        <v>125</v>
      </c>
      <c r="K11" s="159">
        <v>7</v>
      </c>
      <c r="L11" s="160">
        <v>42644</v>
      </c>
      <c r="M11" s="158">
        <v>10</v>
      </c>
      <c r="N11" s="161">
        <v>45291</v>
      </c>
      <c r="O11" s="125"/>
      <c r="P11" s="226" t="s">
        <v>133</v>
      </c>
    </row>
    <row r="12" spans="1:16" s="66" customFormat="1" ht="260.10000000000002" customHeight="1" x14ac:dyDescent="0.25">
      <c r="A12" s="416" t="s">
        <v>192</v>
      </c>
      <c r="B12" s="413" t="s">
        <v>107</v>
      </c>
      <c r="C12" s="440"/>
      <c r="D12" s="440"/>
      <c r="E12" s="440"/>
      <c r="F12" s="422"/>
      <c r="G12" s="162">
        <v>55401</v>
      </c>
      <c r="H12" s="110" t="s">
        <v>137</v>
      </c>
      <c r="I12" s="111" t="s">
        <v>138</v>
      </c>
      <c r="J12" s="134" t="s">
        <v>90</v>
      </c>
      <c r="K12" s="129">
        <v>0</v>
      </c>
      <c r="L12" s="150">
        <v>42644</v>
      </c>
      <c r="M12" s="111">
        <v>4</v>
      </c>
      <c r="N12" s="151">
        <v>45291</v>
      </c>
      <c r="O12" s="123"/>
      <c r="P12" s="224" t="s">
        <v>217</v>
      </c>
    </row>
    <row r="13" spans="1:16" s="66" customFormat="1" ht="69.95" customHeight="1" x14ac:dyDescent="0.25">
      <c r="A13" s="414"/>
      <c r="B13" s="414"/>
      <c r="C13" s="428"/>
      <c r="D13" s="428"/>
      <c r="E13" s="428"/>
      <c r="F13" s="468"/>
      <c r="G13" s="162">
        <v>55402</v>
      </c>
      <c r="H13" s="110" t="s">
        <v>139</v>
      </c>
      <c r="I13" s="111" t="s">
        <v>140</v>
      </c>
      <c r="J13" s="123" t="s">
        <v>90</v>
      </c>
      <c r="K13" s="129">
        <v>0</v>
      </c>
      <c r="L13" s="155">
        <v>42644</v>
      </c>
      <c r="M13" s="111">
        <v>2</v>
      </c>
      <c r="N13" s="155">
        <v>45291</v>
      </c>
      <c r="O13" s="123"/>
      <c r="P13" s="224" t="s">
        <v>164</v>
      </c>
    </row>
    <row r="14" spans="1:16" s="66" customFormat="1" ht="137.1" customHeight="1" thickBot="1" x14ac:dyDescent="0.3">
      <c r="A14" s="415"/>
      <c r="B14" s="415"/>
      <c r="C14" s="428"/>
      <c r="D14" s="428"/>
      <c r="E14" s="428"/>
      <c r="F14" s="469"/>
      <c r="G14" s="163">
        <v>67510</v>
      </c>
      <c r="H14" s="164" t="s">
        <v>141</v>
      </c>
      <c r="I14" s="165" t="s">
        <v>142</v>
      </c>
      <c r="J14" s="166" t="s">
        <v>125</v>
      </c>
      <c r="K14" s="167">
        <v>0</v>
      </c>
      <c r="L14" s="168">
        <v>42644</v>
      </c>
      <c r="M14" s="165">
        <v>20</v>
      </c>
      <c r="N14" s="168">
        <v>45291</v>
      </c>
      <c r="O14" s="166"/>
      <c r="P14" s="227" t="s">
        <v>165</v>
      </c>
    </row>
    <row r="15" spans="1:16" s="66" customFormat="1" ht="80.099999999999994" customHeight="1" thickTop="1" x14ac:dyDescent="0.25">
      <c r="A15" s="417" t="s">
        <v>194</v>
      </c>
      <c r="B15" s="420" t="s">
        <v>108</v>
      </c>
      <c r="C15" s="417" t="s">
        <v>16</v>
      </c>
      <c r="D15" s="417">
        <v>4</v>
      </c>
      <c r="E15" s="421" t="s">
        <v>17</v>
      </c>
      <c r="F15" s="422" t="s">
        <v>20</v>
      </c>
      <c r="G15" s="169">
        <v>10000</v>
      </c>
      <c r="H15" s="149" t="s">
        <v>143</v>
      </c>
      <c r="I15" s="139" t="s">
        <v>144</v>
      </c>
      <c r="J15" s="152" t="s">
        <v>90</v>
      </c>
      <c r="K15" s="135">
        <v>0</v>
      </c>
      <c r="L15" s="151">
        <v>42644</v>
      </c>
      <c r="M15" s="139">
        <v>1</v>
      </c>
      <c r="N15" s="151">
        <v>45291</v>
      </c>
      <c r="O15" s="152"/>
      <c r="P15" s="224" t="s">
        <v>160</v>
      </c>
    </row>
    <row r="16" spans="1:16" s="66" customFormat="1" ht="155.1" customHeight="1" x14ac:dyDescent="0.25">
      <c r="A16" s="418"/>
      <c r="B16" s="408"/>
      <c r="C16" s="418"/>
      <c r="D16" s="418"/>
      <c r="E16" s="418"/>
      <c r="F16" s="423"/>
      <c r="G16" s="170">
        <v>10403</v>
      </c>
      <c r="H16" s="171" t="s">
        <v>120</v>
      </c>
      <c r="I16" s="172" t="s">
        <v>91</v>
      </c>
      <c r="J16" s="173" t="s">
        <v>90</v>
      </c>
      <c r="K16" s="174">
        <v>0</v>
      </c>
      <c r="L16" s="175">
        <v>42644</v>
      </c>
      <c r="M16" s="172">
        <v>1</v>
      </c>
      <c r="N16" s="175">
        <v>45291</v>
      </c>
      <c r="O16" s="123"/>
      <c r="P16" s="224" t="s">
        <v>218</v>
      </c>
    </row>
    <row r="17" spans="1:16" s="66" customFormat="1" ht="69.95" customHeight="1" x14ac:dyDescent="0.25">
      <c r="A17" s="418"/>
      <c r="B17" s="408"/>
      <c r="C17" s="418"/>
      <c r="D17" s="418"/>
      <c r="E17" s="418"/>
      <c r="F17" s="423"/>
      <c r="G17" s="176">
        <v>10102</v>
      </c>
      <c r="H17" s="107" t="s">
        <v>145</v>
      </c>
      <c r="I17" s="111" t="s">
        <v>96</v>
      </c>
      <c r="J17" s="123" t="s">
        <v>90</v>
      </c>
      <c r="K17" s="129">
        <v>0</v>
      </c>
      <c r="L17" s="155">
        <v>42644</v>
      </c>
      <c r="M17" s="111">
        <v>1</v>
      </c>
      <c r="N17" s="155">
        <v>45291</v>
      </c>
      <c r="O17" s="123"/>
      <c r="P17" s="224" t="s">
        <v>160</v>
      </c>
    </row>
    <row r="18" spans="1:16" s="66" customFormat="1" ht="137.1" customHeight="1" x14ac:dyDescent="0.25">
      <c r="A18" s="418"/>
      <c r="B18" s="408"/>
      <c r="C18" s="418"/>
      <c r="D18" s="418"/>
      <c r="E18" s="418"/>
      <c r="F18" s="423"/>
      <c r="G18" s="177">
        <v>10300</v>
      </c>
      <c r="H18" s="107" t="s">
        <v>146</v>
      </c>
      <c r="I18" s="111" t="s">
        <v>147</v>
      </c>
      <c r="J18" s="124" t="s">
        <v>90</v>
      </c>
      <c r="K18" s="174">
        <v>0</v>
      </c>
      <c r="L18" s="155">
        <v>42644</v>
      </c>
      <c r="M18" s="111">
        <v>1692.36</v>
      </c>
      <c r="N18" s="155">
        <v>45291</v>
      </c>
      <c r="O18" s="123"/>
      <c r="P18" s="228" t="s">
        <v>225</v>
      </c>
    </row>
    <row r="19" spans="1:16" s="66" customFormat="1" ht="270" customHeight="1" x14ac:dyDescent="0.25">
      <c r="A19" s="418"/>
      <c r="B19" s="408"/>
      <c r="C19" s="418"/>
      <c r="D19" s="418"/>
      <c r="E19" s="418"/>
      <c r="F19" s="423"/>
      <c r="G19" s="169">
        <v>10400</v>
      </c>
      <c r="H19" s="149" t="s">
        <v>148</v>
      </c>
      <c r="I19" s="139" t="s">
        <v>149</v>
      </c>
      <c r="J19" s="152" t="s">
        <v>90</v>
      </c>
      <c r="K19" s="178">
        <v>0</v>
      </c>
      <c r="L19" s="151">
        <v>42644</v>
      </c>
      <c r="M19" s="139">
        <v>1</v>
      </c>
      <c r="N19" s="151">
        <v>45291</v>
      </c>
      <c r="O19" s="152"/>
      <c r="P19" s="229" t="s">
        <v>219</v>
      </c>
    </row>
    <row r="20" spans="1:16" s="66" customFormat="1" ht="36.950000000000003" customHeight="1" thickBot="1" x14ac:dyDescent="0.3">
      <c r="A20" s="419"/>
      <c r="B20" s="419"/>
      <c r="C20" s="419"/>
      <c r="D20" s="419"/>
      <c r="E20" s="419"/>
      <c r="F20" s="419"/>
      <c r="G20" s="179">
        <v>10411</v>
      </c>
      <c r="H20" s="180" t="s">
        <v>150</v>
      </c>
      <c r="I20" s="181" t="s">
        <v>132</v>
      </c>
      <c r="J20" s="166" t="s">
        <v>125</v>
      </c>
      <c r="K20" s="167">
        <v>28.5</v>
      </c>
      <c r="L20" s="168">
        <v>42644</v>
      </c>
      <c r="M20" s="182">
        <v>22</v>
      </c>
      <c r="N20" s="168">
        <v>45291</v>
      </c>
      <c r="O20" s="166"/>
      <c r="P20" s="227" t="s">
        <v>133</v>
      </c>
    </row>
    <row r="21" spans="1:16" ht="36" hidden="1" customHeight="1" x14ac:dyDescent="0.25">
      <c r="A21" s="105"/>
      <c r="B21" s="104"/>
      <c r="C21" s="105"/>
      <c r="D21" s="101"/>
      <c r="E21" s="101"/>
      <c r="F21" s="106"/>
      <c r="G21" s="135">
        <v>50000</v>
      </c>
      <c r="H21" s="138" t="s">
        <v>92</v>
      </c>
      <c r="I21" s="139" t="s">
        <v>100</v>
      </c>
      <c r="J21" s="152" t="s">
        <v>90</v>
      </c>
      <c r="K21" s="135">
        <v>0</v>
      </c>
      <c r="L21" s="151">
        <v>42644</v>
      </c>
      <c r="M21" s="183">
        <v>5</v>
      </c>
      <c r="N21" s="151">
        <v>45291</v>
      </c>
      <c r="O21" s="152"/>
      <c r="P21" s="224" t="s">
        <v>166</v>
      </c>
    </row>
    <row r="22" spans="1:16" ht="90" customHeight="1" thickTop="1" x14ac:dyDescent="0.25">
      <c r="A22" s="434" t="s">
        <v>195</v>
      </c>
      <c r="B22" s="437" t="s">
        <v>110</v>
      </c>
      <c r="C22" s="434" t="s">
        <v>16</v>
      </c>
      <c r="D22" s="440">
        <v>4</v>
      </c>
      <c r="E22" s="443" t="s">
        <v>17</v>
      </c>
      <c r="F22" s="444" t="s">
        <v>21</v>
      </c>
      <c r="G22" s="184">
        <v>50001</v>
      </c>
      <c r="H22" s="110" t="s">
        <v>123</v>
      </c>
      <c r="I22" s="111" t="s">
        <v>94</v>
      </c>
      <c r="J22" s="123" t="s">
        <v>90</v>
      </c>
      <c r="K22" s="174">
        <v>0</v>
      </c>
      <c r="L22" s="155">
        <v>42644</v>
      </c>
      <c r="M22" s="172">
        <v>200</v>
      </c>
      <c r="N22" s="155">
        <v>45291</v>
      </c>
      <c r="O22" s="123"/>
      <c r="P22" s="224" t="s">
        <v>167</v>
      </c>
    </row>
    <row r="23" spans="1:16" s="66" customFormat="1" ht="155.1" customHeight="1" x14ac:dyDescent="0.25">
      <c r="A23" s="435"/>
      <c r="B23" s="438"/>
      <c r="C23" s="435"/>
      <c r="D23" s="441"/>
      <c r="E23" s="441"/>
      <c r="F23" s="445"/>
      <c r="G23" s="184">
        <v>50000</v>
      </c>
      <c r="H23" s="110" t="s">
        <v>92</v>
      </c>
      <c r="I23" s="108" t="s">
        <v>100</v>
      </c>
      <c r="J23" s="123" t="s">
        <v>90</v>
      </c>
      <c r="K23" s="129">
        <v>0</v>
      </c>
      <c r="L23" s="155">
        <v>42644</v>
      </c>
      <c r="M23" s="185">
        <v>5</v>
      </c>
      <c r="N23" s="155">
        <v>45291</v>
      </c>
      <c r="O23" s="123"/>
      <c r="P23" s="224" t="s">
        <v>216</v>
      </c>
    </row>
    <row r="24" spans="1:16" s="66" customFormat="1" ht="36.950000000000003" customHeight="1" x14ac:dyDescent="0.25">
      <c r="A24" s="435"/>
      <c r="B24" s="438"/>
      <c r="C24" s="435"/>
      <c r="D24" s="441"/>
      <c r="E24" s="441"/>
      <c r="F24" s="446"/>
      <c r="G24" s="109">
        <v>50020</v>
      </c>
      <c r="H24" s="110" t="s">
        <v>163</v>
      </c>
      <c r="I24" s="111" t="s">
        <v>132</v>
      </c>
      <c r="J24" s="124" t="s">
        <v>125</v>
      </c>
      <c r="K24" s="129">
        <v>77.3</v>
      </c>
      <c r="L24" s="155">
        <v>42644</v>
      </c>
      <c r="M24" s="111">
        <v>90.5</v>
      </c>
      <c r="N24" s="155">
        <v>45291</v>
      </c>
      <c r="O24" s="123"/>
      <c r="P24" s="228" t="s">
        <v>133</v>
      </c>
    </row>
    <row r="25" spans="1:16" s="66" customFormat="1" ht="36.950000000000003" customHeight="1" thickBot="1" x14ac:dyDescent="0.3">
      <c r="A25" s="436"/>
      <c r="B25" s="439"/>
      <c r="C25" s="436"/>
      <c r="D25" s="442"/>
      <c r="E25" s="442"/>
      <c r="F25" s="447"/>
      <c r="G25" s="186">
        <v>50030</v>
      </c>
      <c r="H25" s="164" t="s">
        <v>151</v>
      </c>
      <c r="I25" s="165" t="s">
        <v>132</v>
      </c>
      <c r="J25" s="166" t="s">
        <v>125</v>
      </c>
      <c r="K25" s="167">
        <v>5.4</v>
      </c>
      <c r="L25" s="168">
        <v>42644</v>
      </c>
      <c r="M25" s="165">
        <v>5</v>
      </c>
      <c r="N25" s="168">
        <v>45291</v>
      </c>
      <c r="O25" s="166"/>
      <c r="P25" s="230" t="s">
        <v>133</v>
      </c>
    </row>
    <row r="26" spans="1:16" s="66" customFormat="1" ht="15" customHeight="1" thickTop="1" x14ac:dyDescent="0.25">
      <c r="A26" s="479" t="s">
        <v>189</v>
      </c>
      <c r="B26" s="448" t="s">
        <v>117</v>
      </c>
      <c r="C26" s="475" t="s">
        <v>22</v>
      </c>
      <c r="D26" s="476">
        <v>6</v>
      </c>
      <c r="E26" s="478" t="s">
        <v>128</v>
      </c>
      <c r="F26" s="481" t="s">
        <v>23</v>
      </c>
      <c r="G26" s="187">
        <v>93701</v>
      </c>
      <c r="H26" s="149" t="s">
        <v>88</v>
      </c>
      <c r="I26" s="139" t="s">
        <v>96</v>
      </c>
      <c r="J26" s="188" t="s">
        <v>90</v>
      </c>
      <c r="K26" s="135">
        <v>0</v>
      </c>
      <c r="L26" s="151">
        <v>42644</v>
      </c>
      <c r="M26" s="139">
        <v>3</v>
      </c>
      <c r="N26" s="151">
        <v>45291</v>
      </c>
      <c r="O26" s="152">
        <v>1</v>
      </c>
      <c r="P26" s="224" t="s">
        <v>103</v>
      </c>
    </row>
    <row r="27" spans="1:16" s="66" customFormat="1" ht="30.75" thickBot="1" x14ac:dyDescent="0.3">
      <c r="A27" s="480"/>
      <c r="B27" s="450"/>
      <c r="C27" s="436"/>
      <c r="D27" s="477"/>
      <c r="E27" s="477"/>
      <c r="F27" s="482"/>
      <c r="G27" s="189">
        <v>94800</v>
      </c>
      <c r="H27" s="180" t="s">
        <v>124</v>
      </c>
      <c r="I27" s="190" t="s">
        <v>149</v>
      </c>
      <c r="J27" s="191" t="s">
        <v>125</v>
      </c>
      <c r="K27" s="167">
        <v>0</v>
      </c>
      <c r="L27" s="168">
        <v>42644</v>
      </c>
      <c r="M27" s="165">
        <v>2</v>
      </c>
      <c r="N27" s="168">
        <v>45291</v>
      </c>
      <c r="O27" s="166">
        <v>0</v>
      </c>
      <c r="P27" s="231" t="s">
        <v>103</v>
      </c>
    </row>
    <row r="28" spans="1:16" s="66" customFormat="1" ht="52.5" customHeight="1" thickTop="1" x14ac:dyDescent="0.25">
      <c r="A28" s="479" t="s">
        <v>190</v>
      </c>
      <c r="B28" s="448" t="s">
        <v>114</v>
      </c>
      <c r="C28" s="475" t="s">
        <v>22</v>
      </c>
      <c r="D28" s="476">
        <v>6</v>
      </c>
      <c r="E28" s="478" t="s">
        <v>128</v>
      </c>
      <c r="F28" s="481" t="s">
        <v>23</v>
      </c>
      <c r="G28" s="192">
        <v>93701</v>
      </c>
      <c r="H28" s="193" t="s">
        <v>88</v>
      </c>
      <c r="I28" s="139" t="s">
        <v>96</v>
      </c>
      <c r="J28" s="194" t="s">
        <v>90</v>
      </c>
      <c r="K28" s="135">
        <v>0</v>
      </c>
      <c r="L28" s="151">
        <v>42644</v>
      </c>
      <c r="M28" s="139">
        <v>3</v>
      </c>
      <c r="N28" s="151">
        <v>45291</v>
      </c>
      <c r="O28" s="152">
        <v>1</v>
      </c>
      <c r="P28" s="224" t="s">
        <v>103</v>
      </c>
    </row>
    <row r="29" spans="1:16" ht="52.5" customHeight="1" thickBot="1" x14ac:dyDescent="0.3">
      <c r="A29" s="480"/>
      <c r="B29" s="450"/>
      <c r="C29" s="436"/>
      <c r="D29" s="477"/>
      <c r="E29" s="477"/>
      <c r="F29" s="482"/>
      <c r="G29" s="186">
        <v>94800</v>
      </c>
      <c r="H29" s="164" t="s">
        <v>124</v>
      </c>
      <c r="I29" s="190" t="s">
        <v>149</v>
      </c>
      <c r="J29" s="195" t="s">
        <v>125</v>
      </c>
      <c r="K29" s="167">
        <v>0</v>
      </c>
      <c r="L29" s="168">
        <v>42644</v>
      </c>
      <c r="M29" s="165">
        <v>1</v>
      </c>
      <c r="N29" s="168">
        <v>45291</v>
      </c>
      <c r="O29" s="166">
        <v>0</v>
      </c>
      <c r="P29" s="227" t="s">
        <v>103</v>
      </c>
    </row>
    <row r="30" spans="1:16" ht="15" customHeight="1" thickTop="1" x14ac:dyDescent="0.25">
      <c r="A30" s="479" t="s">
        <v>189</v>
      </c>
      <c r="B30" s="448" t="s">
        <v>161</v>
      </c>
      <c r="C30" s="475" t="s">
        <v>22</v>
      </c>
      <c r="D30" s="476">
        <v>6</v>
      </c>
      <c r="E30" s="478" t="s">
        <v>128</v>
      </c>
      <c r="F30" s="481" t="s">
        <v>23</v>
      </c>
      <c r="G30" s="187">
        <v>93701</v>
      </c>
      <c r="H30" s="149" t="s">
        <v>88</v>
      </c>
      <c r="I30" s="136" t="s">
        <v>96</v>
      </c>
      <c r="J30" s="194" t="s">
        <v>90</v>
      </c>
      <c r="K30" s="135">
        <v>0</v>
      </c>
      <c r="L30" s="151">
        <v>42644</v>
      </c>
      <c r="M30" s="139">
        <v>2</v>
      </c>
      <c r="N30" s="151">
        <v>45291</v>
      </c>
      <c r="O30" s="152">
        <v>1</v>
      </c>
      <c r="P30" s="224" t="s">
        <v>103</v>
      </c>
    </row>
    <row r="31" spans="1:16" ht="15.75" thickBot="1" x14ac:dyDescent="0.3">
      <c r="A31" s="480"/>
      <c r="B31" s="450"/>
      <c r="C31" s="436"/>
      <c r="D31" s="477"/>
      <c r="E31" s="477"/>
      <c r="F31" s="482"/>
      <c r="G31" s="189">
        <v>94302</v>
      </c>
      <c r="H31" s="180" t="s">
        <v>126</v>
      </c>
      <c r="I31" s="165" t="s">
        <v>127</v>
      </c>
      <c r="J31" s="196" t="s">
        <v>125</v>
      </c>
      <c r="K31" s="167">
        <v>0</v>
      </c>
      <c r="L31" s="168">
        <v>42644</v>
      </c>
      <c r="M31" s="165">
        <v>2</v>
      </c>
      <c r="N31" s="168">
        <v>45291</v>
      </c>
      <c r="O31" s="166">
        <v>0.5</v>
      </c>
      <c r="P31" s="227" t="s">
        <v>103</v>
      </c>
    </row>
    <row r="32" spans="1:16" ht="15" customHeight="1" thickTop="1" x14ac:dyDescent="0.25">
      <c r="A32" s="479" t="s">
        <v>189</v>
      </c>
      <c r="B32" s="448" t="s">
        <v>112</v>
      </c>
      <c r="C32" s="475" t="s">
        <v>22</v>
      </c>
      <c r="D32" s="476">
        <v>6</v>
      </c>
      <c r="E32" s="478" t="s">
        <v>128</v>
      </c>
      <c r="F32" s="481" t="s">
        <v>23</v>
      </c>
      <c r="G32" s="192">
        <v>93701</v>
      </c>
      <c r="H32" s="193" t="s">
        <v>88</v>
      </c>
      <c r="I32" s="139" t="s">
        <v>96</v>
      </c>
      <c r="J32" s="194" t="s">
        <v>90</v>
      </c>
      <c r="K32" s="135">
        <v>0</v>
      </c>
      <c r="L32" s="151">
        <v>42644</v>
      </c>
      <c r="M32" s="139">
        <v>4</v>
      </c>
      <c r="N32" s="151">
        <v>45291</v>
      </c>
      <c r="O32" s="152">
        <v>2</v>
      </c>
      <c r="P32" s="224" t="s">
        <v>103</v>
      </c>
    </row>
    <row r="33" spans="1:17" ht="30.75" thickBot="1" x14ac:dyDescent="0.3">
      <c r="A33" s="480"/>
      <c r="B33" s="450"/>
      <c r="C33" s="436"/>
      <c r="D33" s="477"/>
      <c r="E33" s="477"/>
      <c r="F33" s="482"/>
      <c r="G33" s="186">
        <v>94800</v>
      </c>
      <c r="H33" s="164" t="s">
        <v>124</v>
      </c>
      <c r="I33" s="190" t="s">
        <v>149</v>
      </c>
      <c r="J33" s="195" t="s">
        <v>125</v>
      </c>
      <c r="K33" s="167">
        <v>0</v>
      </c>
      <c r="L33" s="168">
        <v>42644</v>
      </c>
      <c r="M33" s="165">
        <v>1</v>
      </c>
      <c r="N33" s="168">
        <v>45291</v>
      </c>
      <c r="O33" s="166">
        <v>0</v>
      </c>
      <c r="P33" s="227" t="s">
        <v>103</v>
      </c>
    </row>
    <row r="34" spans="1:17" ht="15" customHeight="1" thickTop="1" x14ac:dyDescent="0.25">
      <c r="A34" s="479" t="s">
        <v>189</v>
      </c>
      <c r="B34" s="448" t="s">
        <v>118</v>
      </c>
      <c r="C34" s="475" t="s">
        <v>22</v>
      </c>
      <c r="D34" s="476">
        <v>6</v>
      </c>
      <c r="E34" s="478" t="s">
        <v>128</v>
      </c>
      <c r="F34" s="470" t="s">
        <v>23</v>
      </c>
      <c r="G34" s="500">
        <v>92702</v>
      </c>
      <c r="H34" s="502" t="s">
        <v>98</v>
      </c>
      <c r="I34" s="311" t="s">
        <v>97</v>
      </c>
      <c r="J34" s="484" t="s">
        <v>90</v>
      </c>
      <c r="K34" s="487">
        <v>0</v>
      </c>
      <c r="L34" s="456">
        <v>42644</v>
      </c>
      <c r="M34" s="360">
        <v>3</v>
      </c>
      <c r="N34" s="456">
        <v>45291</v>
      </c>
      <c r="O34" s="308">
        <v>1</v>
      </c>
      <c r="P34" s="459" t="s">
        <v>103</v>
      </c>
    </row>
    <row r="35" spans="1:17" x14ac:dyDescent="0.25">
      <c r="A35" s="519"/>
      <c r="B35" s="449"/>
      <c r="C35" s="435"/>
      <c r="D35" s="360"/>
      <c r="E35" s="360"/>
      <c r="F35" s="471"/>
      <c r="G35" s="501"/>
      <c r="H35" s="503"/>
      <c r="I35" s="457"/>
      <c r="J35" s="458"/>
      <c r="K35" s="504"/>
      <c r="L35" s="457"/>
      <c r="M35" s="455"/>
      <c r="N35" s="457"/>
      <c r="O35" s="458"/>
      <c r="P35" s="460"/>
    </row>
    <row r="36" spans="1:17" ht="15" customHeight="1" thickBot="1" x14ac:dyDescent="0.3">
      <c r="A36" s="480"/>
      <c r="B36" s="450"/>
      <c r="C36" s="436"/>
      <c r="D36" s="477"/>
      <c r="E36" s="477"/>
      <c r="F36" s="472"/>
      <c r="G36" s="189">
        <v>93001</v>
      </c>
      <c r="H36" s="180" t="s">
        <v>121</v>
      </c>
      <c r="I36" s="165" t="s">
        <v>122</v>
      </c>
      <c r="J36" s="196" t="s">
        <v>90</v>
      </c>
      <c r="K36" s="167">
        <v>0</v>
      </c>
      <c r="L36" s="168">
        <v>42644</v>
      </c>
      <c r="M36" s="165">
        <v>0.5</v>
      </c>
      <c r="N36" s="168">
        <v>45291</v>
      </c>
      <c r="O36" s="166">
        <v>0</v>
      </c>
      <c r="P36" s="227" t="s">
        <v>103</v>
      </c>
    </row>
    <row r="37" spans="1:17" ht="31.5" thickTop="1" thickBot="1" x14ac:dyDescent="0.3">
      <c r="A37" s="112" t="s">
        <v>191</v>
      </c>
      <c r="B37" s="113" t="s">
        <v>115</v>
      </c>
      <c r="C37" s="114" t="s">
        <v>22</v>
      </c>
      <c r="D37" s="115">
        <v>6</v>
      </c>
      <c r="E37" s="116" t="s">
        <v>128</v>
      </c>
      <c r="F37" s="117" t="s">
        <v>24</v>
      </c>
      <c r="G37" s="197">
        <v>92501</v>
      </c>
      <c r="H37" s="198" t="s">
        <v>162</v>
      </c>
      <c r="I37" s="115" t="s">
        <v>170</v>
      </c>
      <c r="J37" s="199" t="s">
        <v>90</v>
      </c>
      <c r="K37" s="200">
        <v>0</v>
      </c>
      <c r="L37" s="201">
        <v>42644</v>
      </c>
      <c r="M37" s="202">
        <v>40829</v>
      </c>
      <c r="N37" s="201">
        <v>45291</v>
      </c>
      <c r="O37" s="199">
        <v>0</v>
      </c>
      <c r="P37" s="232" t="s">
        <v>169</v>
      </c>
    </row>
    <row r="38" spans="1:17" ht="345" customHeight="1" thickTop="1" x14ac:dyDescent="0.25">
      <c r="A38" s="510">
        <v>2</v>
      </c>
      <c r="B38" s="507" t="s">
        <v>116</v>
      </c>
      <c r="C38" s="510" t="s">
        <v>18</v>
      </c>
      <c r="D38" s="512">
        <v>2</v>
      </c>
      <c r="E38" s="496" t="s">
        <v>43</v>
      </c>
      <c r="F38" s="499" t="s">
        <v>44</v>
      </c>
      <c r="G38" s="187">
        <v>60000</v>
      </c>
      <c r="H38" s="149" t="s">
        <v>93</v>
      </c>
      <c r="I38" s="139" t="s">
        <v>94</v>
      </c>
      <c r="J38" s="152" t="s">
        <v>90</v>
      </c>
      <c r="K38" s="135">
        <v>0</v>
      </c>
      <c r="L38" s="151">
        <v>42644</v>
      </c>
      <c r="M38" s="203">
        <v>10</v>
      </c>
      <c r="N38" s="151">
        <v>45291</v>
      </c>
      <c r="O38" s="152"/>
      <c r="P38" s="233" t="s">
        <v>204</v>
      </c>
    </row>
    <row r="39" spans="1:17" ht="124.5" customHeight="1" x14ac:dyDescent="0.25">
      <c r="A39" s="500"/>
      <c r="B39" s="508"/>
      <c r="C39" s="500"/>
      <c r="D39" s="513"/>
      <c r="E39" s="497"/>
      <c r="F39" s="432"/>
      <c r="G39" s="204">
        <v>63100</v>
      </c>
      <c r="H39" s="205" t="s">
        <v>205</v>
      </c>
      <c r="I39" s="206" t="s">
        <v>94</v>
      </c>
      <c r="J39" s="207" t="s">
        <v>125</v>
      </c>
      <c r="K39" s="208">
        <v>0</v>
      </c>
      <c r="L39" s="209">
        <v>42644</v>
      </c>
      <c r="M39" s="206">
        <v>1</v>
      </c>
      <c r="N39" s="209">
        <v>45291</v>
      </c>
      <c r="O39" s="210"/>
      <c r="P39" s="234" t="s">
        <v>171</v>
      </c>
    </row>
    <row r="40" spans="1:17" ht="93" customHeight="1" x14ac:dyDescent="0.25">
      <c r="A40" s="500"/>
      <c r="B40" s="508"/>
      <c r="C40" s="500"/>
      <c r="D40" s="513"/>
      <c r="E40" s="497"/>
      <c r="F40" s="432"/>
      <c r="G40" s="154">
        <v>62600</v>
      </c>
      <c r="H40" s="107" t="s">
        <v>152</v>
      </c>
      <c r="I40" s="111" t="s">
        <v>94</v>
      </c>
      <c r="J40" s="211" t="s">
        <v>125</v>
      </c>
      <c r="K40" s="129">
        <v>0</v>
      </c>
      <c r="L40" s="155">
        <v>42644</v>
      </c>
      <c r="M40" s="212">
        <v>8</v>
      </c>
      <c r="N40" s="155">
        <v>45291</v>
      </c>
      <c r="O40" s="123"/>
      <c r="P40" s="235" t="s">
        <v>206</v>
      </c>
    </row>
    <row r="41" spans="1:17" ht="97.5" customHeight="1" x14ac:dyDescent="0.25">
      <c r="A41" s="500"/>
      <c r="B41" s="508"/>
      <c r="C41" s="500"/>
      <c r="D41" s="513"/>
      <c r="E41" s="497"/>
      <c r="F41" s="432"/>
      <c r="G41" s="154">
        <v>62800</v>
      </c>
      <c r="H41" s="107" t="s">
        <v>153</v>
      </c>
      <c r="I41" s="111" t="s">
        <v>94</v>
      </c>
      <c r="J41" s="211" t="s">
        <v>125</v>
      </c>
      <c r="K41" s="129">
        <v>0</v>
      </c>
      <c r="L41" s="155">
        <v>42644</v>
      </c>
      <c r="M41" s="111">
        <v>2</v>
      </c>
      <c r="N41" s="155">
        <v>45291</v>
      </c>
      <c r="O41" s="123"/>
      <c r="P41" s="224" t="s">
        <v>207</v>
      </c>
    </row>
    <row r="42" spans="1:17" ht="136.5" customHeight="1" x14ac:dyDescent="0.25">
      <c r="A42" s="500"/>
      <c r="B42" s="508"/>
      <c r="C42" s="500"/>
      <c r="D42" s="513"/>
      <c r="E42" s="497"/>
      <c r="F42" s="432"/>
      <c r="G42" s="154">
        <v>50105</v>
      </c>
      <c r="H42" s="107" t="s">
        <v>180</v>
      </c>
      <c r="I42" s="111" t="s">
        <v>96</v>
      </c>
      <c r="J42" s="211" t="s">
        <v>90</v>
      </c>
      <c r="K42" s="129">
        <v>0</v>
      </c>
      <c r="L42" s="155">
        <v>42644</v>
      </c>
      <c r="M42" s="111">
        <v>2</v>
      </c>
      <c r="N42" s="155">
        <v>45291</v>
      </c>
      <c r="O42" s="123"/>
      <c r="P42" s="236" t="s">
        <v>196</v>
      </c>
    </row>
    <row r="43" spans="1:17" ht="73.5" customHeight="1" x14ac:dyDescent="0.25">
      <c r="A43" s="500"/>
      <c r="B43" s="508"/>
      <c r="C43" s="500"/>
      <c r="D43" s="513"/>
      <c r="E43" s="497"/>
      <c r="F43" s="432"/>
      <c r="G43" s="154">
        <v>62700</v>
      </c>
      <c r="H43" s="107" t="s">
        <v>208</v>
      </c>
      <c r="I43" s="111" t="s">
        <v>94</v>
      </c>
      <c r="J43" s="211" t="s">
        <v>125</v>
      </c>
      <c r="K43" s="129">
        <v>0</v>
      </c>
      <c r="L43" s="155">
        <v>42644</v>
      </c>
      <c r="M43" s="111">
        <v>2</v>
      </c>
      <c r="N43" s="155">
        <v>45291</v>
      </c>
      <c r="O43" s="123"/>
      <c r="P43" s="237" t="s">
        <v>197</v>
      </c>
    </row>
    <row r="44" spans="1:17" ht="81.75" customHeight="1" x14ac:dyDescent="0.25">
      <c r="A44" s="500"/>
      <c r="B44" s="508"/>
      <c r="C44" s="500"/>
      <c r="D44" s="513"/>
      <c r="E44" s="497"/>
      <c r="F44" s="432"/>
      <c r="G44" s="154">
        <v>63200</v>
      </c>
      <c r="H44" s="107" t="s">
        <v>182</v>
      </c>
      <c r="I44" s="111" t="s">
        <v>94</v>
      </c>
      <c r="J44" s="211" t="s">
        <v>125</v>
      </c>
      <c r="K44" s="129">
        <v>0</v>
      </c>
      <c r="L44" s="155">
        <v>42644</v>
      </c>
      <c r="M44" s="111">
        <v>2</v>
      </c>
      <c r="N44" s="155">
        <v>45291</v>
      </c>
      <c r="O44" s="123"/>
      <c r="P44" s="237" t="s">
        <v>198</v>
      </c>
    </row>
    <row r="45" spans="1:17" ht="78" customHeight="1" x14ac:dyDescent="0.25">
      <c r="A45" s="500"/>
      <c r="B45" s="508"/>
      <c r="C45" s="500"/>
      <c r="D45" s="513"/>
      <c r="E45" s="497"/>
      <c r="F45" s="432"/>
      <c r="G45" s="154">
        <v>50130</v>
      </c>
      <c r="H45" s="107" t="s">
        <v>181</v>
      </c>
      <c r="I45" s="111" t="s">
        <v>94</v>
      </c>
      <c r="J45" s="211" t="s">
        <v>125</v>
      </c>
      <c r="K45" s="129">
        <v>0</v>
      </c>
      <c r="L45" s="155">
        <v>42644</v>
      </c>
      <c r="M45" s="111">
        <v>2</v>
      </c>
      <c r="N45" s="155">
        <v>45291</v>
      </c>
      <c r="O45" s="123"/>
      <c r="P45" s="237" t="s">
        <v>199</v>
      </c>
    </row>
    <row r="46" spans="1:17" ht="96" customHeight="1" thickBot="1" x14ac:dyDescent="0.3">
      <c r="A46" s="511"/>
      <c r="B46" s="509"/>
      <c r="C46" s="511"/>
      <c r="D46" s="514"/>
      <c r="E46" s="498"/>
      <c r="F46" s="433"/>
      <c r="G46" s="189">
        <v>62900</v>
      </c>
      <c r="H46" s="180" t="s">
        <v>154</v>
      </c>
      <c r="I46" s="165" t="s">
        <v>94</v>
      </c>
      <c r="J46" s="196" t="s">
        <v>125</v>
      </c>
      <c r="K46" s="167">
        <v>0</v>
      </c>
      <c r="L46" s="213">
        <v>42644</v>
      </c>
      <c r="M46" s="165">
        <v>2</v>
      </c>
      <c r="N46" s="168">
        <v>45291</v>
      </c>
      <c r="O46" s="166"/>
      <c r="P46" s="238" t="s">
        <v>224</v>
      </c>
    </row>
    <row r="47" spans="1:17" ht="97.5" customHeight="1" thickTop="1" x14ac:dyDescent="0.25">
      <c r="A47" s="451">
        <v>2</v>
      </c>
      <c r="B47" s="452" t="s">
        <v>209</v>
      </c>
      <c r="C47" s="451" t="s">
        <v>18</v>
      </c>
      <c r="D47" s="505">
        <v>2</v>
      </c>
      <c r="E47" s="506" t="s">
        <v>43</v>
      </c>
      <c r="F47" s="499" t="s">
        <v>44</v>
      </c>
      <c r="G47" s="214">
        <v>60000</v>
      </c>
      <c r="H47" s="215" t="s">
        <v>93</v>
      </c>
      <c r="I47" s="216" t="s">
        <v>94</v>
      </c>
      <c r="J47" s="217" t="s">
        <v>90</v>
      </c>
      <c r="K47" s="218">
        <v>0</v>
      </c>
      <c r="L47" s="219">
        <v>42644</v>
      </c>
      <c r="M47" s="220">
        <v>60</v>
      </c>
      <c r="N47" s="219">
        <v>45291</v>
      </c>
      <c r="O47" s="217"/>
      <c r="P47" s="239" t="s">
        <v>210</v>
      </c>
      <c r="Q47" s="82"/>
    </row>
    <row r="48" spans="1:17" ht="247.5" customHeight="1" x14ac:dyDescent="0.25">
      <c r="A48" s="424"/>
      <c r="B48" s="426"/>
      <c r="C48" s="424"/>
      <c r="D48" s="428"/>
      <c r="E48" s="430"/>
      <c r="F48" s="432"/>
      <c r="G48" s="184">
        <v>67001</v>
      </c>
      <c r="H48" s="110" t="s">
        <v>155</v>
      </c>
      <c r="I48" s="111" t="s">
        <v>94</v>
      </c>
      <c r="J48" s="123" t="s">
        <v>90</v>
      </c>
      <c r="K48" s="129">
        <v>0</v>
      </c>
      <c r="L48" s="155">
        <v>42644</v>
      </c>
      <c r="M48" s="111">
        <v>59</v>
      </c>
      <c r="N48" s="155">
        <v>45291</v>
      </c>
      <c r="O48" s="123"/>
      <c r="P48" s="224" t="s">
        <v>211</v>
      </c>
    </row>
    <row r="49" spans="1:16" ht="162.75" customHeight="1" x14ac:dyDescent="0.25">
      <c r="A49" s="424"/>
      <c r="B49" s="426"/>
      <c r="C49" s="424"/>
      <c r="D49" s="428"/>
      <c r="E49" s="430"/>
      <c r="F49" s="432"/>
      <c r="G49" s="184">
        <v>67010</v>
      </c>
      <c r="H49" s="110" t="s">
        <v>172</v>
      </c>
      <c r="I49" s="172" t="s">
        <v>94</v>
      </c>
      <c r="J49" s="211" t="s">
        <v>125</v>
      </c>
      <c r="K49" s="174">
        <v>0</v>
      </c>
      <c r="L49" s="155">
        <v>42644</v>
      </c>
      <c r="M49" s="111">
        <v>80</v>
      </c>
      <c r="N49" s="155">
        <v>45291</v>
      </c>
      <c r="O49" s="123"/>
      <c r="P49" s="224" t="s">
        <v>173</v>
      </c>
    </row>
    <row r="50" spans="1:16" ht="97.5" customHeight="1" x14ac:dyDescent="0.25">
      <c r="A50" s="424"/>
      <c r="B50" s="426"/>
      <c r="C50" s="424"/>
      <c r="D50" s="428"/>
      <c r="E50" s="430"/>
      <c r="F50" s="432"/>
      <c r="G50" s="184">
        <v>67315</v>
      </c>
      <c r="H50" s="110" t="s">
        <v>156</v>
      </c>
      <c r="I50" s="111" t="s">
        <v>94</v>
      </c>
      <c r="J50" s="211" t="s">
        <v>125</v>
      </c>
      <c r="K50" s="129">
        <v>0</v>
      </c>
      <c r="L50" s="155">
        <v>42644</v>
      </c>
      <c r="M50" s="111">
        <v>6</v>
      </c>
      <c r="N50" s="155">
        <v>45291</v>
      </c>
      <c r="O50" s="123"/>
      <c r="P50" s="224" t="s">
        <v>174</v>
      </c>
    </row>
    <row r="51" spans="1:16" ht="107.25" customHeight="1" x14ac:dyDescent="0.25">
      <c r="A51" s="424"/>
      <c r="B51" s="426"/>
      <c r="C51" s="424"/>
      <c r="D51" s="428"/>
      <c r="E51" s="430"/>
      <c r="F51" s="432"/>
      <c r="G51" s="184">
        <v>67310</v>
      </c>
      <c r="H51" s="110" t="s">
        <v>157</v>
      </c>
      <c r="I51" s="111" t="s">
        <v>94</v>
      </c>
      <c r="J51" s="211" t="s">
        <v>125</v>
      </c>
      <c r="K51" s="129">
        <v>0</v>
      </c>
      <c r="L51" s="155">
        <v>42644</v>
      </c>
      <c r="M51" s="111">
        <v>6</v>
      </c>
      <c r="N51" s="155">
        <v>45291</v>
      </c>
      <c r="O51" s="123"/>
      <c r="P51" s="224" t="s">
        <v>175</v>
      </c>
    </row>
    <row r="52" spans="1:16" ht="60" customHeight="1" x14ac:dyDescent="0.25">
      <c r="A52" s="424"/>
      <c r="B52" s="426"/>
      <c r="C52" s="424"/>
      <c r="D52" s="428"/>
      <c r="E52" s="430"/>
      <c r="F52" s="432"/>
      <c r="G52" s="434">
        <v>55102</v>
      </c>
      <c r="H52" s="491" t="s">
        <v>95</v>
      </c>
      <c r="I52" s="494" t="s">
        <v>100</v>
      </c>
      <c r="J52" s="483" t="s">
        <v>90</v>
      </c>
      <c r="K52" s="486">
        <v>0</v>
      </c>
      <c r="L52" s="489">
        <v>42644</v>
      </c>
      <c r="M52" s="494">
        <v>2</v>
      </c>
      <c r="N52" s="489">
        <v>45291</v>
      </c>
      <c r="O52" s="515"/>
      <c r="P52" s="517" t="s">
        <v>212</v>
      </c>
    </row>
    <row r="53" spans="1:16" x14ac:dyDescent="0.25">
      <c r="A53" s="424"/>
      <c r="B53" s="426"/>
      <c r="C53" s="424"/>
      <c r="D53" s="428"/>
      <c r="E53" s="430"/>
      <c r="F53" s="432"/>
      <c r="G53" s="424"/>
      <c r="H53" s="492"/>
      <c r="I53" s="311"/>
      <c r="J53" s="484"/>
      <c r="K53" s="487"/>
      <c r="L53" s="456"/>
      <c r="M53" s="311"/>
      <c r="N53" s="456"/>
      <c r="O53" s="308"/>
      <c r="P53" s="459"/>
    </row>
    <row r="54" spans="1:16" ht="110.25" customHeight="1" thickBot="1" x14ac:dyDescent="0.3">
      <c r="A54" s="425"/>
      <c r="B54" s="427"/>
      <c r="C54" s="425"/>
      <c r="D54" s="429"/>
      <c r="E54" s="431"/>
      <c r="F54" s="433"/>
      <c r="G54" s="425"/>
      <c r="H54" s="493"/>
      <c r="I54" s="495"/>
      <c r="J54" s="485"/>
      <c r="K54" s="488"/>
      <c r="L54" s="490"/>
      <c r="M54" s="495"/>
      <c r="N54" s="490"/>
      <c r="O54" s="516"/>
      <c r="P54" s="518"/>
    </row>
    <row r="55" spans="1:16" ht="231" customHeight="1" thickTop="1" x14ac:dyDescent="0.25">
      <c r="A55" s="500">
        <v>2</v>
      </c>
      <c r="B55" s="508" t="s">
        <v>119</v>
      </c>
      <c r="C55" s="500" t="s">
        <v>18</v>
      </c>
      <c r="D55" s="513">
        <v>2</v>
      </c>
      <c r="E55" s="497" t="s">
        <v>43</v>
      </c>
      <c r="F55" s="432" t="s">
        <v>44</v>
      </c>
      <c r="G55" s="187">
        <v>60000</v>
      </c>
      <c r="H55" s="149" t="s">
        <v>93</v>
      </c>
      <c r="I55" s="139" t="s">
        <v>94</v>
      </c>
      <c r="J55" s="152" t="s">
        <v>90</v>
      </c>
      <c r="K55" s="135">
        <v>0</v>
      </c>
      <c r="L55" s="151">
        <v>42644</v>
      </c>
      <c r="M55" s="138">
        <v>2</v>
      </c>
      <c r="N55" s="151">
        <v>45291</v>
      </c>
      <c r="O55" s="152"/>
      <c r="P55" s="224" t="s">
        <v>176</v>
      </c>
    </row>
    <row r="56" spans="1:16" ht="58.5" customHeight="1" x14ac:dyDescent="0.25">
      <c r="A56" s="500"/>
      <c r="B56" s="508"/>
      <c r="C56" s="500"/>
      <c r="D56" s="513"/>
      <c r="E56" s="497"/>
      <c r="F56" s="432"/>
      <c r="G56" s="154">
        <v>10212</v>
      </c>
      <c r="H56" s="107" t="s">
        <v>102</v>
      </c>
      <c r="I56" s="111" t="s">
        <v>101</v>
      </c>
      <c r="J56" s="123" t="s">
        <v>90</v>
      </c>
      <c r="K56" s="129">
        <v>0</v>
      </c>
      <c r="L56" s="155">
        <v>42644</v>
      </c>
      <c r="M56" s="111">
        <v>1</v>
      </c>
      <c r="N56" s="155">
        <v>45291</v>
      </c>
      <c r="O56" s="123"/>
      <c r="P56" s="224" t="s">
        <v>177</v>
      </c>
    </row>
    <row r="57" spans="1:16" ht="51.75" customHeight="1" x14ac:dyDescent="0.25">
      <c r="A57" s="500"/>
      <c r="B57" s="508"/>
      <c r="C57" s="500"/>
      <c r="D57" s="513"/>
      <c r="E57" s="513"/>
      <c r="F57" s="445"/>
      <c r="G57" s="154">
        <v>62600</v>
      </c>
      <c r="H57" s="107" t="s">
        <v>213</v>
      </c>
      <c r="I57" s="131" t="s">
        <v>94</v>
      </c>
      <c r="J57" s="131" t="s">
        <v>125</v>
      </c>
      <c r="K57" s="129">
        <v>0</v>
      </c>
      <c r="L57" s="155">
        <v>42644</v>
      </c>
      <c r="M57" s="111">
        <v>1</v>
      </c>
      <c r="N57" s="155">
        <v>45291</v>
      </c>
      <c r="O57" s="123"/>
      <c r="P57" s="240" t="s">
        <v>200</v>
      </c>
    </row>
    <row r="58" spans="1:16" ht="409.5" customHeight="1" x14ac:dyDescent="0.25">
      <c r="A58" s="500"/>
      <c r="B58" s="508"/>
      <c r="C58" s="500"/>
      <c r="D58" s="513"/>
      <c r="E58" s="513"/>
      <c r="F58" s="445"/>
      <c r="G58" s="154">
        <v>62800</v>
      </c>
      <c r="H58" s="107" t="s">
        <v>214</v>
      </c>
      <c r="I58" s="130" t="s">
        <v>94</v>
      </c>
      <c r="J58" s="130" t="s">
        <v>125</v>
      </c>
      <c r="K58" s="129">
        <v>0</v>
      </c>
      <c r="L58" s="155">
        <v>42644</v>
      </c>
      <c r="M58" s="111">
        <v>1</v>
      </c>
      <c r="N58" s="155">
        <v>45291</v>
      </c>
      <c r="O58" s="221"/>
      <c r="P58" s="242" t="s">
        <v>221</v>
      </c>
    </row>
    <row r="59" spans="1:16" ht="30.75" thickBot="1" x14ac:dyDescent="0.3">
      <c r="A59" s="511"/>
      <c r="B59" s="509"/>
      <c r="C59" s="511"/>
      <c r="D59" s="514"/>
      <c r="E59" s="514"/>
      <c r="F59" s="447"/>
      <c r="G59" s="189">
        <v>63200</v>
      </c>
      <c r="H59" s="180" t="s">
        <v>182</v>
      </c>
      <c r="I59" s="165" t="s">
        <v>94</v>
      </c>
      <c r="J59" s="166" t="s">
        <v>125</v>
      </c>
      <c r="K59" s="167">
        <v>0</v>
      </c>
      <c r="L59" s="168">
        <v>42644</v>
      </c>
      <c r="M59" s="165">
        <v>1</v>
      </c>
      <c r="N59" s="168">
        <v>45291</v>
      </c>
      <c r="O59" s="166"/>
      <c r="P59" s="227" t="s">
        <v>178</v>
      </c>
    </row>
    <row r="60" spans="1:16" ht="120.75" thickTop="1" x14ac:dyDescent="0.25">
      <c r="A60" s="424">
        <v>2</v>
      </c>
      <c r="B60" s="426" t="s">
        <v>158</v>
      </c>
      <c r="C60" s="424" t="s">
        <v>18</v>
      </c>
      <c r="D60" s="428">
        <v>2</v>
      </c>
      <c r="E60" s="430" t="s">
        <v>43</v>
      </c>
      <c r="F60" s="432" t="s">
        <v>44</v>
      </c>
      <c r="G60" s="192">
        <v>50001</v>
      </c>
      <c r="H60" s="193" t="s">
        <v>123</v>
      </c>
      <c r="I60" s="139" t="s">
        <v>94</v>
      </c>
      <c r="J60" s="152" t="s">
        <v>90</v>
      </c>
      <c r="K60" s="135">
        <v>0</v>
      </c>
      <c r="L60" s="151">
        <v>42644</v>
      </c>
      <c r="M60" s="139">
        <v>105</v>
      </c>
      <c r="N60" s="151">
        <v>45291</v>
      </c>
      <c r="O60" s="152"/>
      <c r="P60" s="224" t="s">
        <v>226</v>
      </c>
    </row>
    <row r="61" spans="1:16" ht="150" x14ac:dyDescent="0.25">
      <c r="A61" s="424"/>
      <c r="B61" s="426"/>
      <c r="C61" s="424"/>
      <c r="D61" s="428"/>
      <c r="E61" s="430"/>
      <c r="F61" s="432"/>
      <c r="G61" s="184">
        <v>60000</v>
      </c>
      <c r="H61" s="110" t="s">
        <v>93</v>
      </c>
      <c r="I61" s="111" t="s">
        <v>94</v>
      </c>
      <c r="J61" s="123" t="s">
        <v>90</v>
      </c>
      <c r="K61" s="129">
        <v>0</v>
      </c>
      <c r="L61" s="155">
        <v>42644</v>
      </c>
      <c r="M61" s="111">
        <v>185</v>
      </c>
      <c r="N61" s="155">
        <v>45291</v>
      </c>
      <c r="O61" s="123"/>
      <c r="P61" s="224" t="s">
        <v>220</v>
      </c>
    </row>
    <row r="62" spans="1:16" ht="69.75" customHeight="1" x14ac:dyDescent="0.25">
      <c r="A62" s="424"/>
      <c r="B62" s="426"/>
      <c r="C62" s="424"/>
      <c r="D62" s="428"/>
      <c r="E62" s="430"/>
      <c r="F62" s="432"/>
      <c r="G62" s="184">
        <v>62600</v>
      </c>
      <c r="H62" s="110" t="s">
        <v>213</v>
      </c>
      <c r="I62" s="133" t="s">
        <v>94</v>
      </c>
      <c r="J62" s="133" t="s">
        <v>125</v>
      </c>
      <c r="K62" s="129">
        <v>0</v>
      </c>
      <c r="L62" s="155">
        <v>42644</v>
      </c>
      <c r="M62" s="111">
        <v>5</v>
      </c>
      <c r="N62" s="155">
        <v>45291</v>
      </c>
      <c r="O62" s="123"/>
      <c r="P62" s="240" t="s">
        <v>201</v>
      </c>
    </row>
    <row r="63" spans="1:16" ht="30" x14ac:dyDescent="0.25">
      <c r="A63" s="424"/>
      <c r="B63" s="426"/>
      <c r="C63" s="424"/>
      <c r="D63" s="428"/>
      <c r="E63" s="430"/>
      <c r="F63" s="432"/>
      <c r="G63" s="184">
        <v>50105</v>
      </c>
      <c r="H63" s="110" t="s">
        <v>180</v>
      </c>
      <c r="I63" s="132" t="s">
        <v>96</v>
      </c>
      <c r="J63" s="132" t="str">
        <f>$J$61</f>
        <v>výstup</v>
      </c>
      <c r="K63" s="129">
        <v>0</v>
      </c>
      <c r="L63" s="155">
        <v>42644</v>
      </c>
      <c r="M63" s="111">
        <v>3</v>
      </c>
      <c r="N63" s="155">
        <v>45291</v>
      </c>
      <c r="O63" s="221"/>
      <c r="P63" s="241" t="s">
        <v>202</v>
      </c>
    </row>
    <row r="64" spans="1:16" ht="42" customHeight="1" x14ac:dyDescent="0.25">
      <c r="A64" s="424"/>
      <c r="B64" s="426"/>
      <c r="C64" s="424"/>
      <c r="D64" s="428"/>
      <c r="E64" s="430"/>
      <c r="F64" s="432"/>
      <c r="G64" s="184">
        <v>50130</v>
      </c>
      <c r="H64" s="110" t="s">
        <v>181</v>
      </c>
      <c r="I64" s="132" t="str">
        <f>[1]List1!F380</f>
        <v>osoby</v>
      </c>
      <c r="J64" s="132" t="str">
        <f>[1]List1!G380</f>
        <v>výstup</v>
      </c>
      <c r="K64" s="129">
        <v>0</v>
      </c>
      <c r="L64" s="155">
        <v>42644</v>
      </c>
      <c r="M64" s="111">
        <v>6</v>
      </c>
      <c r="N64" s="155">
        <v>45291</v>
      </c>
      <c r="O64" s="221"/>
      <c r="P64" s="242" t="s">
        <v>203</v>
      </c>
    </row>
    <row r="65" spans="1:16" ht="151.5" customHeight="1" thickBot="1" x14ac:dyDescent="0.3">
      <c r="A65" s="425"/>
      <c r="B65" s="427"/>
      <c r="C65" s="425"/>
      <c r="D65" s="429"/>
      <c r="E65" s="431"/>
      <c r="F65" s="433"/>
      <c r="G65" s="186">
        <v>62800</v>
      </c>
      <c r="H65" s="164" t="s">
        <v>179</v>
      </c>
      <c r="I65" s="165" t="s">
        <v>94</v>
      </c>
      <c r="J65" s="196" t="s">
        <v>125</v>
      </c>
      <c r="K65" s="167">
        <v>0</v>
      </c>
      <c r="L65" s="168">
        <v>42644</v>
      </c>
      <c r="M65" s="165">
        <v>60</v>
      </c>
      <c r="N65" s="168">
        <v>45291</v>
      </c>
      <c r="O65" s="166"/>
      <c r="P65" s="231" t="s">
        <v>223</v>
      </c>
    </row>
    <row r="66" spans="1:16" ht="15.75" thickTop="1" x14ac:dyDescent="0.25"/>
  </sheetData>
  <mergeCells count="104">
    <mergeCell ref="O52:O54"/>
    <mergeCell ref="P52:P54"/>
    <mergeCell ref="M52:M54"/>
    <mergeCell ref="N52:N54"/>
    <mergeCell ref="A30:A31"/>
    <mergeCell ref="A55:A59"/>
    <mergeCell ref="B55:B59"/>
    <mergeCell ref="C55:C59"/>
    <mergeCell ref="D55:D59"/>
    <mergeCell ref="E55:E59"/>
    <mergeCell ref="F55:F59"/>
    <mergeCell ref="C34:C36"/>
    <mergeCell ref="D34:D36"/>
    <mergeCell ref="E34:E36"/>
    <mergeCell ref="A34:A36"/>
    <mergeCell ref="A38:A46"/>
    <mergeCell ref="B28:B29"/>
    <mergeCell ref="C28:C29"/>
    <mergeCell ref="D28:D29"/>
    <mergeCell ref="E28:E29"/>
    <mergeCell ref="J52:J54"/>
    <mergeCell ref="K52:K54"/>
    <mergeCell ref="L52:L54"/>
    <mergeCell ref="G52:G54"/>
    <mergeCell ref="H52:H54"/>
    <mergeCell ref="I52:I54"/>
    <mergeCell ref="E38:E46"/>
    <mergeCell ref="F38:F46"/>
    <mergeCell ref="G34:G35"/>
    <mergeCell ref="H34:H35"/>
    <mergeCell ref="I34:I35"/>
    <mergeCell ref="J34:J35"/>
    <mergeCell ref="K34:K35"/>
    <mergeCell ref="L34:L35"/>
    <mergeCell ref="D47:D54"/>
    <mergeCell ref="E47:E54"/>
    <mergeCell ref="F47:F54"/>
    <mergeCell ref="B38:B46"/>
    <mergeCell ref="C38:C46"/>
    <mergeCell ref="D38:D46"/>
    <mergeCell ref="A3:A4"/>
    <mergeCell ref="B3:B4"/>
    <mergeCell ref="K3:O3"/>
    <mergeCell ref="C32:C33"/>
    <mergeCell ref="D32:D33"/>
    <mergeCell ref="E32:E33"/>
    <mergeCell ref="A26:A27"/>
    <mergeCell ref="B26:B27"/>
    <mergeCell ref="C26:C27"/>
    <mergeCell ref="D26:D27"/>
    <mergeCell ref="E26:E27"/>
    <mergeCell ref="F26:F27"/>
    <mergeCell ref="F32:F33"/>
    <mergeCell ref="A32:A33"/>
    <mergeCell ref="B32:B33"/>
    <mergeCell ref="F28:F29"/>
    <mergeCell ref="A5:A11"/>
    <mergeCell ref="B5:B11"/>
    <mergeCell ref="B30:B31"/>
    <mergeCell ref="C30:C31"/>
    <mergeCell ref="D30:D31"/>
    <mergeCell ref="E30:E31"/>
    <mergeCell ref="F30:F31"/>
    <mergeCell ref="A28:A29"/>
    <mergeCell ref="P3:P4"/>
    <mergeCell ref="C3:F3"/>
    <mergeCell ref="G3:J3"/>
    <mergeCell ref="M34:M35"/>
    <mergeCell ref="N34:N35"/>
    <mergeCell ref="O34:O35"/>
    <mergeCell ref="P34:P35"/>
    <mergeCell ref="C5:C11"/>
    <mergeCell ref="D5:D11"/>
    <mergeCell ref="E5:E11"/>
    <mergeCell ref="F5:F11"/>
    <mergeCell ref="F12:F14"/>
    <mergeCell ref="E12:E14"/>
    <mergeCell ref="D12:D14"/>
    <mergeCell ref="C12:C14"/>
    <mergeCell ref="F34:F36"/>
    <mergeCell ref="B12:B14"/>
    <mergeCell ref="A12:A14"/>
    <mergeCell ref="A15:A20"/>
    <mergeCell ref="B15:B20"/>
    <mergeCell ref="C15:C20"/>
    <mergeCell ref="D15:D20"/>
    <mergeCell ref="E15:E20"/>
    <mergeCell ref="F15:F20"/>
    <mergeCell ref="A60:A65"/>
    <mergeCell ref="B60:B65"/>
    <mergeCell ref="C60:C65"/>
    <mergeCell ref="D60:D65"/>
    <mergeCell ref="E60:E65"/>
    <mergeCell ref="F60:F65"/>
    <mergeCell ref="A22:A25"/>
    <mergeCell ref="B22:B25"/>
    <mergeCell ref="C22:C25"/>
    <mergeCell ref="D22:D25"/>
    <mergeCell ref="E22:E25"/>
    <mergeCell ref="F22:F25"/>
    <mergeCell ref="B34:B36"/>
    <mergeCell ref="A47:A54"/>
    <mergeCell ref="B47:B54"/>
    <mergeCell ref="C47:C54"/>
  </mergeCells>
  <pageMargins left="0.25" right="0.25" top="0.75" bottom="0.75" header="0.3" footer="0.3"/>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financování e)</vt:lpstr>
      <vt:lpstr>Financování f)</vt:lpstr>
      <vt:lpstr>financování h)</vt:lpstr>
      <vt:lpstr>Indikátory podle SC</vt:lpstr>
      <vt:lpstr>'Indikátory podle SC'!Oblast_tisku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Kancelar</cp:lastModifiedBy>
  <cp:lastPrinted>2017-06-27T08:47:07Z</cp:lastPrinted>
  <dcterms:created xsi:type="dcterms:W3CDTF">2016-02-18T11:30:52Z</dcterms:created>
  <dcterms:modified xsi:type="dcterms:W3CDTF">2017-07-31T09:03:10Z</dcterms:modified>
</cp:coreProperties>
</file>